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465" windowWidth="21270" windowHeight="11205" activeTab="4"/>
  </bookViews>
  <sheets>
    <sheet name="Exist_Raw" sheetId="3" r:id="rId1"/>
    <sheet name="MSG_Exist" sheetId="6" r:id="rId2"/>
    <sheet name="adb_exist" sheetId="9" r:id="rId3"/>
    <sheet name="adb_exist2" sheetId="11" r:id="rId4"/>
    <sheet name="New_Raw" sheetId="4" r:id="rId5"/>
    <sheet name="MSG_New" sheetId="8" r:id="rId6"/>
    <sheet name="adb_new" sheetId="12" r:id="rId7"/>
    <sheet name="adb_new2" sheetId="13" r:id="rId8"/>
    <sheet name="DistTables" sheetId="1" r:id="rId9"/>
    <sheet name="energyforms" sheetId="10" r:id="rId10"/>
    <sheet name="OutputTables" sheetId="16" r:id="rId11"/>
    <sheet name="LOG" sheetId="17" r:id="rId12"/>
  </sheets>
  <externalReferences>
    <externalReference r:id="rId13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1832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EnergyForms">[1]NameConvs!$A$81:$B$89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 concurrentCalc="0"/>
</workbook>
</file>

<file path=xl/calcChain.xml><?xml version="1.0" encoding="utf-8"?>
<calcChain xmlns="http://schemas.openxmlformats.org/spreadsheetml/2006/main">
  <c r="B57" i="12" l="1"/>
  <c r="N14" i="8"/>
  <c r="F63" i="12"/>
  <c r="B48" i="12"/>
  <c r="N13" i="8"/>
  <c r="F54" i="12"/>
  <c r="B39" i="12"/>
  <c r="N9" i="8"/>
  <c r="F45" i="12"/>
  <c r="B30" i="12"/>
  <c r="N8" i="8"/>
  <c r="F36" i="12"/>
  <c r="B21" i="12"/>
  <c r="N7" i="8"/>
  <c r="F27" i="12"/>
  <c r="B12" i="12"/>
  <c r="N6" i="8"/>
  <c r="F18" i="12"/>
  <c r="B3" i="12"/>
  <c r="N5" i="8"/>
  <c r="F9" i="12"/>
  <c r="N17" i="8"/>
  <c r="N16" i="8"/>
  <c r="N15" i="8"/>
  <c r="F82" i="16"/>
  <c r="E82" i="16"/>
  <c r="D82" i="16"/>
  <c r="C82" i="16"/>
  <c r="B82" i="16"/>
  <c r="F68" i="16"/>
  <c r="E68" i="16"/>
  <c r="D68" i="16"/>
  <c r="C68" i="16"/>
  <c r="B68" i="16"/>
  <c r="A643" i="13"/>
  <c r="A644" i="13"/>
  <c r="A645" i="13"/>
  <c r="A646" i="13"/>
  <c r="A647" i="13"/>
  <c r="A648" i="13"/>
  <c r="A649" i="13"/>
  <c r="A650" i="13"/>
  <c r="A620" i="13"/>
  <c r="A631" i="13"/>
  <c r="A632" i="13"/>
  <c r="A10" i="13"/>
  <c r="A11" i="13"/>
  <c r="A19" i="13"/>
  <c r="A20" i="13"/>
  <c r="A28" i="13"/>
  <c r="A29" i="13"/>
  <c r="A37" i="13"/>
  <c r="A38" i="13"/>
  <c r="A46" i="13"/>
  <c r="A47" i="13"/>
  <c r="A55" i="13"/>
  <c r="A56" i="13"/>
  <c r="A64" i="13"/>
  <c r="A65" i="13"/>
  <c r="A73" i="13"/>
  <c r="A74" i="13"/>
  <c r="A82" i="13"/>
  <c r="A83" i="13"/>
  <c r="A91" i="13"/>
  <c r="A92" i="13"/>
  <c r="A103" i="13"/>
  <c r="A104" i="13"/>
  <c r="A115" i="13"/>
  <c r="A116" i="13"/>
  <c r="A127" i="13"/>
  <c r="A128" i="13"/>
  <c r="A139" i="13"/>
  <c r="A140" i="13"/>
  <c r="A151" i="13"/>
  <c r="A152" i="13"/>
  <c r="A163" i="13"/>
  <c r="A164" i="13"/>
  <c r="A175" i="13"/>
  <c r="A176" i="13"/>
  <c r="A187" i="13"/>
  <c r="A188" i="13"/>
  <c r="A199" i="13"/>
  <c r="A200" i="13"/>
  <c r="A211" i="13"/>
  <c r="A212" i="13"/>
  <c r="A223" i="13"/>
  <c r="A224" i="13"/>
  <c r="A235" i="13"/>
  <c r="A236" i="13"/>
  <c r="A247" i="13"/>
  <c r="A248" i="13"/>
  <c r="A259" i="13"/>
  <c r="A260" i="13"/>
  <c r="A271" i="13"/>
  <c r="A272" i="13"/>
  <c r="A283" i="13"/>
  <c r="A284" i="13"/>
  <c r="A295" i="13"/>
  <c r="A296" i="13"/>
  <c r="A307" i="13"/>
  <c r="A308" i="13"/>
  <c r="A319" i="13"/>
  <c r="A320" i="13"/>
  <c r="A331" i="13"/>
  <c r="A332" i="13"/>
  <c r="A343" i="13"/>
  <c r="A344" i="13"/>
  <c r="A355" i="13"/>
  <c r="A356" i="13"/>
  <c r="A367" i="13"/>
  <c r="A368" i="13"/>
  <c r="A379" i="13"/>
  <c r="A380" i="13"/>
  <c r="A391" i="13"/>
  <c r="A392" i="13"/>
  <c r="A403" i="13"/>
  <c r="A404" i="13"/>
  <c r="A415" i="13"/>
  <c r="A416" i="13"/>
  <c r="A427" i="13"/>
  <c r="A428" i="13"/>
  <c r="A439" i="13"/>
  <c r="A440" i="13"/>
  <c r="A451" i="13"/>
  <c r="A452" i="13"/>
  <c r="A463" i="13"/>
  <c r="A464" i="13"/>
  <c r="A475" i="13"/>
  <c r="A476" i="13"/>
  <c r="A487" i="13"/>
  <c r="A488" i="13"/>
  <c r="A499" i="13"/>
  <c r="A500" i="13"/>
  <c r="A511" i="13"/>
  <c r="A512" i="13"/>
  <c r="A523" i="13"/>
  <c r="A524" i="13"/>
  <c r="A535" i="13"/>
  <c r="A536" i="13"/>
  <c r="A547" i="13"/>
  <c r="A548" i="13"/>
  <c r="A559" i="13"/>
  <c r="A560" i="13"/>
  <c r="A571" i="13"/>
  <c r="A572" i="13"/>
  <c r="A583" i="13"/>
  <c r="A584" i="13"/>
  <c r="A595" i="13"/>
  <c r="A596" i="13"/>
  <c r="A607" i="13"/>
  <c r="A608" i="13"/>
  <c r="A619" i="13"/>
  <c r="A476" i="12"/>
  <c r="B465" i="12"/>
  <c r="D474" i="12"/>
  <c r="A464" i="12"/>
  <c r="M84" i="8"/>
  <c r="L84" i="8"/>
  <c r="I84" i="8"/>
  <c r="H84" i="8"/>
  <c r="G84" i="8"/>
  <c r="D84" i="8"/>
  <c r="C84" i="8"/>
  <c r="N67" i="8"/>
  <c r="N84" i="8"/>
  <c r="M67" i="8"/>
  <c r="L67" i="8"/>
  <c r="K67" i="8"/>
  <c r="I67" i="8"/>
  <c r="H67" i="8"/>
  <c r="G67" i="8"/>
  <c r="D67" i="8"/>
  <c r="C67" i="8"/>
  <c r="K41" i="4"/>
  <c r="L41" i="4"/>
  <c r="M41" i="4"/>
  <c r="N41" i="4"/>
  <c r="J41" i="4"/>
  <c r="D466" i="12"/>
  <c r="D467" i="12"/>
  <c r="D468" i="12"/>
  <c r="A468" i="13"/>
  <c r="E470" i="12"/>
  <c r="A470" i="13"/>
  <c r="F473" i="12"/>
  <c r="A473" i="13"/>
  <c r="F474" i="12"/>
  <c r="A474" i="13"/>
  <c r="C465" i="12"/>
  <c r="A465" i="13"/>
  <c r="E466" i="12"/>
  <c r="F467" i="12"/>
  <c r="E469" i="12"/>
  <c r="A469" i="13"/>
  <c r="E471" i="12"/>
  <c r="A471" i="13"/>
  <c r="F472" i="12"/>
  <c r="O30" i="4"/>
  <c r="A41" i="4"/>
  <c r="B41" i="4"/>
  <c r="O32" i="4"/>
  <c r="A467" i="13"/>
  <c r="A466" i="13"/>
  <c r="D472" i="12"/>
  <c r="E472" i="12"/>
  <c r="C472" i="12"/>
  <c r="F23" i="3"/>
  <c r="G23" i="3"/>
  <c r="H23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9" i="3"/>
  <c r="G29" i="3"/>
  <c r="H29" i="3"/>
  <c r="F30" i="3"/>
  <c r="G30" i="3"/>
  <c r="H30" i="3"/>
  <c r="F31" i="3"/>
  <c r="G31" i="3"/>
  <c r="H31" i="3"/>
  <c r="F32" i="3"/>
  <c r="G32" i="3"/>
  <c r="H32" i="3"/>
  <c r="F33" i="3"/>
  <c r="G33" i="3"/>
  <c r="H33" i="3"/>
  <c r="E24" i="3"/>
  <c r="E25" i="3"/>
  <c r="E26" i="3"/>
  <c r="E27" i="3"/>
  <c r="E28" i="3"/>
  <c r="E29" i="3"/>
  <c r="E30" i="3"/>
  <c r="E31" i="3"/>
  <c r="E32" i="3"/>
  <c r="E33" i="3"/>
  <c r="F22" i="3"/>
  <c r="G22" i="3"/>
  <c r="H22" i="3"/>
  <c r="E22" i="3"/>
  <c r="E23" i="3"/>
  <c r="A24" i="3"/>
  <c r="C24" i="3"/>
  <c r="B24" i="3"/>
  <c r="D24" i="3"/>
  <c r="A25" i="3"/>
  <c r="C25" i="3"/>
  <c r="B25" i="3"/>
  <c r="D25" i="3"/>
  <c r="A26" i="3"/>
  <c r="C26" i="3"/>
  <c r="B26" i="3"/>
  <c r="D26" i="3"/>
  <c r="A27" i="3"/>
  <c r="C27" i="3"/>
  <c r="B27" i="3"/>
  <c r="D27" i="3"/>
  <c r="A28" i="3"/>
  <c r="C28" i="3"/>
  <c r="B28" i="3"/>
  <c r="D28" i="3"/>
  <c r="A29" i="3"/>
  <c r="C29" i="3"/>
  <c r="B29" i="3"/>
  <c r="D29" i="3"/>
  <c r="A30" i="3"/>
  <c r="C30" i="3"/>
  <c r="B30" i="3"/>
  <c r="D30" i="3"/>
  <c r="A31" i="3"/>
  <c r="C31" i="3"/>
  <c r="B31" i="3"/>
  <c r="D31" i="3"/>
  <c r="A32" i="3"/>
  <c r="C32" i="3"/>
  <c r="B32" i="3"/>
  <c r="D32" i="3"/>
  <c r="A33" i="3"/>
  <c r="C33" i="3"/>
  <c r="B33" i="3"/>
  <c r="D33" i="3"/>
  <c r="A23" i="3"/>
  <c r="C23" i="3"/>
  <c r="B23" i="3"/>
  <c r="D23" i="3"/>
  <c r="D21" i="3"/>
  <c r="E21" i="3"/>
  <c r="F21" i="3"/>
  <c r="G21" i="3"/>
  <c r="H21" i="3"/>
  <c r="C21" i="3"/>
  <c r="F80" i="16"/>
  <c r="E80" i="16"/>
  <c r="D80" i="16"/>
  <c r="C80" i="16"/>
  <c r="B80" i="16"/>
  <c r="F66" i="16"/>
  <c r="E66" i="16"/>
  <c r="D66" i="16"/>
  <c r="C66" i="16"/>
  <c r="B66" i="16"/>
  <c r="A320" i="12"/>
  <c r="A332" i="12"/>
  <c r="A344" i="12"/>
  <c r="A356" i="12"/>
  <c r="A368" i="12"/>
  <c r="A380" i="12"/>
  <c r="A392" i="12"/>
  <c r="A404" i="12"/>
  <c r="A416" i="12"/>
  <c r="A428" i="12"/>
  <c r="A440" i="12"/>
  <c r="A452" i="12"/>
  <c r="A7" i="4"/>
  <c r="A8" i="4"/>
  <c r="A9" i="4"/>
  <c r="A10" i="4"/>
  <c r="B7" i="4"/>
  <c r="I7" i="4"/>
  <c r="L7" i="4"/>
  <c r="M7" i="4"/>
  <c r="N7" i="4"/>
  <c r="B8" i="4"/>
  <c r="I8" i="4"/>
  <c r="L8" i="4"/>
  <c r="M8" i="4"/>
  <c r="N8" i="4"/>
  <c r="B9" i="4"/>
  <c r="I9" i="4"/>
  <c r="L9" i="4"/>
  <c r="M9" i="4"/>
  <c r="N9" i="4"/>
  <c r="B10" i="4"/>
  <c r="I10" i="4"/>
  <c r="L10" i="4"/>
  <c r="M10" i="4"/>
  <c r="N10" i="4"/>
  <c r="A11" i="4"/>
  <c r="B11" i="4"/>
  <c r="I11" i="4"/>
  <c r="L11" i="4"/>
  <c r="M11" i="4"/>
  <c r="N11" i="4"/>
  <c r="A14" i="4"/>
  <c r="B14" i="4"/>
  <c r="I14" i="4"/>
  <c r="K14" i="4"/>
  <c r="L14" i="4"/>
  <c r="M14" i="4"/>
  <c r="N14" i="4"/>
  <c r="A15" i="4"/>
  <c r="B15" i="4"/>
  <c r="I15" i="4"/>
  <c r="K15" i="4"/>
  <c r="L15" i="4"/>
  <c r="M15" i="4"/>
  <c r="N15" i="4"/>
  <c r="A16" i="4"/>
  <c r="B16" i="4"/>
  <c r="I16" i="4"/>
  <c r="K16" i="4"/>
  <c r="L16" i="4"/>
  <c r="M16" i="4"/>
  <c r="N16" i="4"/>
  <c r="A17" i="4"/>
  <c r="B17" i="4"/>
  <c r="I17" i="4"/>
  <c r="K17" i="4"/>
  <c r="L17" i="4"/>
  <c r="M17" i="4"/>
  <c r="N17" i="4"/>
  <c r="A18" i="4"/>
  <c r="B18" i="4"/>
  <c r="I18" i="4"/>
  <c r="K18" i="4"/>
  <c r="L18" i="4"/>
  <c r="M18" i="4"/>
  <c r="N18" i="4"/>
  <c r="A22" i="4"/>
  <c r="B22" i="4"/>
  <c r="I22" i="4"/>
  <c r="L22" i="4"/>
  <c r="M22" i="4"/>
  <c r="N22" i="4"/>
  <c r="A23" i="4"/>
  <c r="B23" i="4"/>
  <c r="I23" i="4"/>
  <c r="L23" i="4"/>
  <c r="M23" i="4"/>
  <c r="N23" i="4"/>
  <c r="A24" i="4"/>
  <c r="B24" i="4"/>
  <c r="I24" i="4"/>
  <c r="L24" i="4"/>
  <c r="N24" i="4"/>
  <c r="A25" i="4"/>
  <c r="B25" i="4"/>
  <c r="I25" i="4"/>
  <c r="L25" i="4"/>
  <c r="N25" i="4"/>
  <c r="A28" i="4"/>
  <c r="B28" i="4"/>
  <c r="L28" i="4"/>
  <c r="N28" i="4"/>
  <c r="A29" i="4"/>
  <c r="B29" i="4"/>
  <c r="I29" i="4"/>
  <c r="L29" i="4"/>
  <c r="N29" i="4"/>
  <c r="A30" i="4"/>
  <c r="B30" i="4"/>
  <c r="I30" i="4"/>
  <c r="L30" i="4"/>
  <c r="M30" i="4"/>
  <c r="N30" i="4"/>
  <c r="A31" i="4"/>
  <c r="B31" i="4"/>
  <c r="I31" i="4"/>
  <c r="L31" i="4"/>
  <c r="M31" i="4"/>
  <c r="N31" i="4"/>
  <c r="A32" i="4"/>
  <c r="B32" i="4"/>
  <c r="I32" i="4"/>
  <c r="L32" i="4"/>
  <c r="N32" i="4"/>
  <c r="A33" i="4"/>
  <c r="B33" i="4"/>
  <c r="I33" i="4"/>
  <c r="L33" i="4"/>
  <c r="N33" i="4"/>
  <c r="A34" i="4"/>
  <c r="B34" i="4"/>
  <c r="I34" i="4"/>
  <c r="L34" i="4"/>
  <c r="M34" i="4"/>
  <c r="A35" i="4"/>
  <c r="B35" i="4"/>
  <c r="I35" i="4"/>
  <c r="L35" i="4"/>
  <c r="N35" i="4"/>
  <c r="A36" i="4"/>
  <c r="B36" i="4"/>
  <c r="I36" i="4"/>
  <c r="L36" i="4"/>
  <c r="N36" i="4"/>
  <c r="A37" i="4"/>
  <c r="B37" i="4"/>
  <c r="I37" i="4"/>
  <c r="L37" i="4"/>
  <c r="N37" i="4"/>
  <c r="A38" i="4"/>
  <c r="B38" i="4"/>
  <c r="I38" i="4"/>
  <c r="L38" i="4"/>
  <c r="N38" i="4"/>
  <c r="A39" i="4"/>
  <c r="B39" i="4"/>
  <c r="L39" i="4"/>
  <c r="M39" i="4"/>
  <c r="N39" i="4"/>
  <c r="A40" i="4"/>
  <c r="B40" i="4"/>
  <c r="I40" i="4"/>
  <c r="L40" i="4"/>
  <c r="N40" i="4"/>
  <c r="B2" i="4"/>
  <c r="C2" i="4"/>
  <c r="D2" i="4"/>
  <c r="E2" i="4"/>
  <c r="F2" i="4"/>
  <c r="G2" i="4"/>
  <c r="H2" i="4"/>
  <c r="I2" i="4"/>
  <c r="J2" i="4"/>
  <c r="K2" i="4"/>
  <c r="L2" i="4"/>
  <c r="M2" i="4"/>
  <c r="N2" i="4"/>
  <c r="AC8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42" i="8"/>
  <c r="K41" i="8"/>
  <c r="K40" i="8"/>
  <c r="K39" i="8"/>
  <c r="K26" i="8"/>
  <c r="K25" i="8"/>
  <c r="K24" i="8"/>
  <c r="K23" i="8"/>
  <c r="K22" i="8"/>
  <c r="K9" i="8"/>
  <c r="K8" i="8"/>
  <c r="K7" i="8"/>
  <c r="K6" i="8"/>
  <c r="K5" i="8"/>
  <c r="C1" i="4"/>
  <c r="D1" i="4"/>
  <c r="C82" i="8"/>
  <c r="D82" i="8"/>
  <c r="E1" i="4"/>
  <c r="F1" i="4"/>
  <c r="G1" i="4"/>
  <c r="H1" i="4"/>
  <c r="I1" i="4"/>
  <c r="J1" i="4"/>
  <c r="K1" i="4"/>
  <c r="G82" i="8"/>
  <c r="L1" i="4"/>
  <c r="M1" i="4"/>
  <c r="N1" i="4"/>
  <c r="O1" i="4"/>
  <c r="H82" i="8"/>
  <c r="I82" i="8"/>
  <c r="L82" i="8"/>
  <c r="M82" i="8"/>
  <c r="N65" i="8"/>
  <c r="N82" i="8"/>
  <c r="C65" i="8"/>
  <c r="D65" i="8"/>
  <c r="G65" i="8"/>
  <c r="O2" i="4"/>
  <c r="H65" i="8"/>
  <c r="I65" i="8"/>
  <c r="L65" i="8"/>
  <c r="M65" i="8"/>
  <c r="E74" i="16"/>
  <c r="E73" i="16"/>
  <c r="E60" i="16"/>
  <c r="E59" i="16"/>
  <c r="E81" i="16"/>
  <c r="E79" i="16"/>
  <c r="E78" i="16"/>
  <c r="E77" i="16"/>
  <c r="E76" i="16"/>
  <c r="E75" i="16"/>
  <c r="E72" i="16"/>
  <c r="E71" i="16"/>
  <c r="E70" i="16"/>
  <c r="E69" i="16"/>
  <c r="E67" i="16"/>
  <c r="E65" i="16"/>
  <c r="E64" i="16"/>
  <c r="E63" i="16"/>
  <c r="E62" i="16"/>
  <c r="E61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3" i="16"/>
  <c r="F74" i="16"/>
  <c r="F73" i="16"/>
  <c r="F60" i="16"/>
  <c r="F59" i="16"/>
  <c r="D74" i="16"/>
  <c r="D73" i="16"/>
  <c r="D60" i="16"/>
  <c r="D59" i="16"/>
  <c r="C74" i="16"/>
  <c r="C73" i="16"/>
  <c r="C60" i="16"/>
  <c r="C59" i="16"/>
  <c r="B74" i="16"/>
  <c r="B73" i="16"/>
  <c r="B60" i="16"/>
  <c r="B59" i="16"/>
  <c r="F81" i="16"/>
  <c r="D81" i="16"/>
  <c r="C81" i="16"/>
  <c r="B81" i="16"/>
  <c r="F79" i="16"/>
  <c r="D79" i="16"/>
  <c r="C79" i="16"/>
  <c r="B79" i="16"/>
  <c r="F78" i="16"/>
  <c r="D78" i="16"/>
  <c r="C78" i="16"/>
  <c r="B78" i="16"/>
  <c r="F77" i="16"/>
  <c r="D77" i="16"/>
  <c r="C77" i="16"/>
  <c r="B77" i="16"/>
  <c r="F76" i="16"/>
  <c r="D76" i="16"/>
  <c r="C76" i="16"/>
  <c r="B76" i="16"/>
  <c r="F75" i="16"/>
  <c r="D75" i="16"/>
  <c r="C75" i="16"/>
  <c r="B75" i="16"/>
  <c r="F72" i="16"/>
  <c r="D72" i="16"/>
  <c r="C72" i="16"/>
  <c r="B72" i="16"/>
  <c r="F71" i="16"/>
  <c r="D71" i="16"/>
  <c r="C71" i="16"/>
  <c r="B71" i="16"/>
  <c r="F70" i="16"/>
  <c r="D70" i="16"/>
  <c r="C70" i="16"/>
  <c r="B70" i="16"/>
  <c r="F69" i="16"/>
  <c r="D69" i="16"/>
  <c r="C69" i="16"/>
  <c r="B69" i="16"/>
  <c r="F67" i="16"/>
  <c r="D67" i="16"/>
  <c r="C67" i="16"/>
  <c r="B67" i="16"/>
  <c r="F65" i="16"/>
  <c r="D65" i="16"/>
  <c r="C65" i="16"/>
  <c r="B65" i="16"/>
  <c r="F64" i="16"/>
  <c r="D64" i="16"/>
  <c r="C64" i="16"/>
  <c r="B64" i="16"/>
  <c r="F63" i="16"/>
  <c r="D63" i="16"/>
  <c r="C63" i="16"/>
  <c r="B63" i="16"/>
  <c r="F62" i="16"/>
  <c r="D62" i="16"/>
  <c r="C62" i="16"/>
  <c r="B62" i="16"/>
  <c r="F61" i="16"/>
  <c r="D61" i="16"/>
  <c r="C61" i="16"/>
  <c r="B61" i="16"/>
  <c r="F58" i="16"/>
  <c r="D58" i="16"/>
  <c r="C58" i="16"/>
  <c r="B58" i="16"/>
  <c r="F57" i="16"/>
  <c r="D57" i="16"/>
  <c r="C57" i="16"/>
  <c r="B57" i="16"/>
  <c r="F56" i="16"/>
  <c r="D56" i="16"/>
  <c r="C56" i="16"/>
  <c r="B56" i="16"/>
  <c r="F55" i="16"/>
  <c r="D55" i="16"/>
  <c r="C55" i="16"/>
  <c r="B55" i="16"/>
  <c r="F54" i="16"/>
  <c r="D54" i="16"/>
  <c r="C54" i="16"/>
  <c r="B54" i="16"/>
  <c r="F53" i="16"/>
  <c r="D53" i="16"/>
  <c r="C53" i="16"/>
  <c r="B53" i="16"/>
  <c r="F52" i="16"/>
  <c r="D52" i="16"/>
  <c r="C52" i="16"/>
  <c r="B52" i="16"/>
  <c r="F51" i="16"/>
  <c r="D51" i="16"/>
  <c r="C51" i="16"/>
  <c r="B51" i="16"/>
  <c r="F50" i="16"/>
  <c r="D50" i="16"/>
  <c r="C50" i="16"/>
  <c r="B50" i="16"/>
  <c r="F49" i="16"/>
  <c r="D49" i="16"/>
  <c r="C49" i="16"/>
  <c r="B49" i="16"/>
  <c r="F48" i="16"/>
  <c r="D48" i="16"/>
  <c r="C48" i="16"/>
  <c r="B48" i="16"/>
  <c r="F47" i="16"/>
  <c r="D47" i="16"/>
  <c r="C47" i="16"/>
  <c r="B47" i="16"/>
  <c r="F46" i="16"/>
  <c r="D46" i="16"/>
  <c r="C46" i="16"/>
  <c r="B46" i="16"/>
  <c r="F45" i="16"/>
  <c r="D45" i="16"/>
  <c r="C45" i="16"/>
  <c r="B45" i="16"/>
  <c r="F44" i="16"/>
  <c r="D44" i="16"/>
  <c r="C44" i="16"/>
  <c r="B44" i="16"/>
  <c r="F43" i="16"/>
  <c r="D43" i="16"/>
  <c r="C43" i="16"/>
  <c r="B43" i="16"/>
  <c r="F42" i="16"/>
  <c r="D42" i="16"/>
  <c r="C42" i="16"/>
  <c r="B42" i="16"/>
  <c r="F41" i="16"/>
  <c r="D41" i="16"/>
  <c r="C41" i="16"/>
  <c r="B41" i="16"/>
  <c r="F40" i="16"/>
  <c r="D40" i="16"/>
  <c r="C40" i="16"/>
  <c r="B40" i="16"/>
  <c r="F39" i="16"/>
  <c r="D39" i="16"/>
  <c r="C39" i="16"/>
  <c r="B39" i="16"/>
  <c r="F38" i="16"/>
  <c r="D38" i="16"/>
  <c r="C38" i="16"/>
  <c r="B38" i="16"/>
  <c r="F37" i="16"/>
  <c r="D37" i="16"/>
  <c r="C37" i="16"/>
  <c r="B37" i="16"/>
  <c r="F36" i="16"/>
  <c r="D36" i="16"/>
  <c r="C36" i="16"/>
  <c r="B36" i="16"/>
  <c r="F35" i="16"/>
  <c r="D35" i="16"/>
  <c r="C35" i="16"/>
  <c r="B35" i="16"/>
  <c r="F34" i="16"/>
  <c r="D34" i="16"/>
  <c r="C34" i="16"/>
  <c r="B34" i="16"/>
  <c r="F33" i="16"/>
  <c r="D33" i="16"/>
  <c r="C33" i="16"/>
  <c r="B33" i="16"/>
  <c r="F32" i="16"/>
  <c r="D32" i="16"/>
  <c r="C32" i="16"/>
  <c r="B32" i="16"/>
  <c r="F28" i="16"/>
  <c r="F29" i="16"/>
  <c r="F30" i="16"/>
  <c r="F31" i="16"/>
  <c r="F27" i="16"/>
  <c r="D28" i="16"/>
  <c r="D29" i="16"/>
  <c r="D30" i="16"/>
  <c r="D31" i="16"/>
  <c r="B28" i="16"/>
  <c r="B29" i="16"/>
  <c r="B30" i="16"/>
  <c r="B31" i="16"/>
  <c r="C28" i="16"/>
  <c r="C29" i="16"/>
  <c r="C30" i="16"/>
  <c r="C31" i="16"/>
  <c r="D27" i="16"/>
  <c r="C27" i="16"/>
  <c r="B27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3" i="16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3" i="16"/>
  <c r="B4" i="16"/>
  <c r="B5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3" i="16"/>
  <c r="B6" i="3"/>
  <c r="B7" i="3"/>
  <c r="B8" i="3"/>
  <c r="B9" i="3"/>
  <c r="B10" i="3"/>
  <c r="B11" i="3"/>
  <c r="B12" i="3"/>
  <c r="B13" i="3"/>
  <c r="B14" i="3"/>
  <c r="B15" i="3"/>
  <c r="B16" i="3"/>
  <c r="C1" i="3"/>
  <c r="D30" i="6"/>
  <c r="D1" i="3"/>
  <c r="C30" i="6"/>
  <c r="D29" i="6"/>
  <c r="C29" i="6"/>
  <c r="D28" i="6"/>
  <c r="C28" i="6"/>
  <c r="D27" i="6"/>
  <c r="C27" i="6"/>
  <c r="D26" i="6"/>
  <c r="C26" i="6"/>
  <c r="D25" i="6"/>
  <c r="C25" i="6"/>
  <c r="D24" i="6"/>
  <c r="C24" i="6"/>
  <c r="D23" i="6"/>
  <c r="C23" i="6"/>
  <c r="D22" i="6"/>
  <c r="C22" i="6"/>
  <c r="D21" i="6"/>
  <c r="C21" i="6"/>
  <c r="D20" i="6"/>
  <c r="C20" i="6"/>
  <c r="A6" i="3"/>
  <c r="A7" i="3"/>
  <c r="A8" i="3"/>
  <c r="A9" i="3"/>
  <c r="A10" i="3"/>
  <c r="A11" i="3"/>
  <c r="A12" i="3"/>
  <c r="A13" i="3"/>
  <c r="A14" i="3"/>
  <c r="A15" i="3"/>
  <c r="A16" i="3"/>
  <c r="B2" i="3"/>
  <c r="C2" i="3"/>
  <c r="D2" i="3"/>
  <c r="D15" i="6"/>
  <c r="C15" i="6"/>
  <c r="D14" i="6"/>
  <c r="C14" i="6"/>
  <c r="D13" i="6"/>
  <c r="C13" i="6"/>
  <c r="D12" i="6"/>
  <c r="C12" i="6"/>
  <c r="D11" i="6"/>
  <c r="C11" i="6"/>
  <c r="D10" i="6"/>
  <c r="C10" i="6"/>
  <c r="D9" i="6"/>
  <c r="C9" i="6"/>
  <c r="D8" i="6"/>
  <c r="C8" i="6"/>
  <c r="D7" i="6"/>
  <c r="C7" i="6"/>
  <c r="D6" i="6"/>
  <c r="C6" i="6"/>
  <c r="D5" i="6"/>
  <c r="C5" i="6"/>
  <c r="C1" i="6"/>
  <c r="D1" i="6"/>
  <c r="E1" i="6"/>
  <c r="F1" i="6"/>
  <c r="G1" i="6"/>
  <c r="H1" i="6"/>
  <c r="I1" i="6"/>
  <c r="J1" i="6"/>
  <c r="K1" i="6"/>
  <c r="D2" i="6"/>
  <c r="E2" i="6"/>
  <c r="F2" i="6"/>
  <c r="G2" i="6"/>
  <c r="H2" i="6"/>
  <c r="I2" i="6"/>
  <c r="J2" i="6"/>
  <c r="K2" i="6"/>
  <c r="D83" i="8"/>
  <c r="C83" i="8"/>
  <c r="D81" i="8"/>
  <c r="C81" i="8"/>
  <c r="D80" i="8"/>
  <c r="C80" i="8"/>
  <c r="D79" i="8"/>
  <c r="C79" i="8"/>
  <c r="D78" i="8"/>
  <c r="C78" i="8"/>
  <c r="D77" i="8"/>
  <c r="C77" i="8"/>
  <c r="D76" i="8"/>
  <c r="C76" i="8"/>
  <c r="D75" i="8"/>
  <c r="C75" i="8"/>
  <c r="D74" i="8"/>
  <c r="C74" i="8"/>
  <c r="D73" i="8"/>
  <c r="C73" i="8"/>
  <c r="D72" i="8"/>
  <c r="C72" i="8"/>
  <c r="D71" i="8"/>
  <c r="C71" i="8"/>
  <c r="D66" i="8"/>
  <c r="C66" i="8"/>
  <c r="D64" i="8"/>
  <c r="C64" i="8"/>
  <c r="D63" i="8"/>
  <c r="C63" i="8"/>
  <c r="D62" i="8"/>
  <c r="C62" i="8"/>
  <c r="D61" i="8"/>
  <c r="C61" i="8"/>
  <c r="D60" i="8"/>
  <c r="C60" i="8"/>
  <c r="D59" i="8"/>
  <c r="C59" i="8"/>
  <c r="D58" i="8"/>
  <c r="C58" i="8"/>
  <c r="D57" i="8"/>
  <c r="C57" i="8"/>
  <c r="D56" i="8"/>
  <c r="C56" i="8"/>
  <c r="D55" i="8"/>
  <c r="C55" i="8"/>
  <c r="D54" i="8"/>
  <c r="C54" i="8"/>
  <c r="D49" i="8"/>
  <c r="C49" i="8"/>
  <c r="D48" i="8"/>
  <c r="C48" i="8"/>
  <c r="D47" i="8"/>
  <c r="C47" i="8"/>
  <c r="D46" i="8"/>
  <c r="C46" i="8"/>
  <c r="D42" i="8"/>
  <c r="C42" i="8"/>
  <c r="D41" i="8"/>
  <c r="C41" i="8"/>
  <c r="D40" i="8"/>
  <c r="C40" i="8"/>
  <c r="D39" i="8"/>
  <c r="C39" i="8"/>
  <c r="D34" i="8"/>
  <c r="C34" i="8"/>
  <c r="D33" i="8"/>
  <c r="C33" i="8"/>
  <c r="D32" i="8"/>
  <c r="C32" i="8"/>
  <c r="D31" i="8"/>
  <c r="C31" i="8"/>
  <c r="D30" i="8"/>
  <c r="C30" i="8"/>
  <c r="D26" i="8"/>
  <c r="C26" i="8"/>
  <c r="D25" i="8"/>
  <c r="C25" i="8"/>
  <c r="D24" i="8"/>
  <c r="C24" i="8"/>
  <c r="D23" i="8"/>
  <c r="C23" i="8"/>
  <c r="D22" i="8"/>
  <c r="C22" i="8"/>
  <c r="D17" i="8"/>
  <c r="C17" i="8"/>
  <c r="D16" i="8"/>
  <c r="C16" i="8"/>
  <c r="D15" i="8"/>
  <c r="C15" i="8"/>
  <c r="D14" i="8"/>
  <c r="C14" i="8"/>
  <c r="D13" i="8"/>
  <c r="C13" i="8"/>
  <c r="D9" i="8"/>
  <c r="C9" i="8"/>
  <c r="D8" i="8"/>
  <c r="C8" i="8"/>
  <c r="D7" i="8"/>
  <c r="C7" i="8"/>
  <c r="D6" i="8"/>
  <c r="C6" i="8"/>
  <c r="D5" i="8"/>
  <c r="C5" i="8"/>
  <c r="E3" i="10"/>
  <c r="E4" i="10"/>
  <c r="E5" i="10"/>
  <c r="E6" i="10"/>
  <c r="E7" i="10"/>
  <c r="E8" i="10"/>
  <c r="E9" i="10"/>
  <c r="E10" i="10"/>
  <c r="E11" i="10"/>
  <c r="E12" i="10"/>
  <c r="E13" i="10"/>
  <c r="E2" i="10"/>
  <c r="B13" i="10"/>
  <c r="B12" i="10"/>
  <c r="B11" i="10"/>
  <c r="B10" i="10"/>
  <c r="B9" i="10"/>
  <c r="B8" i="10"/>
  <c r="B7" i="10"/>
  <c r="B6" i="10"/>
  <c r="B5" i="10"/>
  <c r="B4" i="10"/>
  <c r="B3" i="10"/>
  <c r="B2" i="10"/>
  <c r="A2" i="13"/>
  <c r="N62" i="8"/>
  <c r="N59" i="8"/>
  <c r="N39" i="8"/>
  <c r="N23" i="8"/>
  <c r="N31" i="8"/>
  <c r="N40" i="8"/>
  <c r="N41" i="8"/>
  <c r="N42" i="8"/>
  <c r="N66" i="8"/>
  <c r="N64" i="8"/>
  <c r="N63" i="8"/>
  <c r="N61" i="8"/>
  <c r="N60" i="8"/>
  <c r="N58" i="8"/>
  <c r="N57" i="8"/>
  <c r="N56" i="8"/>
  <c r="N55" i="8"/>
  <c r="N54" i="8"/>
  <c r="N26" i="8"/>
  <c r="N34" i="8"/>
  <c r="N25" i="8"/>
  <c r="N33" i="8"/>
  <c r="N24" i="8"/>
  <c r="N32" i="8"/>
  <c r="N22" i="8"/>
  <c r="N30" i="8"/>
  <c r="B309" i="12"/>
  <c r="C1" i="8"/>
  <c r="D1" i="8"/>
  <c r="E1" i="8"/>
  <c r="F1" i="8"/>
  <c r="G1" i="8"/>
  <c r="H1" i="8"/>
  <c r="I1" i="8"/>
  <c r="J1" i="8"/>
  <c r="K1" i="8"/>
  <c r="L1" i="8"/>
  <c r="M1" i="8"/>
  <c r="N1" i="8"/>
  <c r="O1" i="8"/>
  <c r="F318" i="12"/>
  <c r="B321" i="12"/>
  <c r="B333" i="12"/>
  <c r="A272" i="12"/>
  <c r="A284" i="12"/>
  <c r="B261" i="12"/>
  <c r="B213" i="12"/>
  <c r="A224" i="12"/>
  <c r="B225" i="12"/>
  <c r="A104" i="12"/>
  <c r="A116" i="12"/>
  <c r="M34" i="8"/>
  <c r="M33" i="8"/>
  <c r="M32" i="8"/>
  <c r="M31" i="8"/>
  <c r="M30" i="8"/>
  <c r="M26" i="8"/>
  <c r="M25" i="8"/>
  <c r="M24" i="8"/>
  <c r="M23" i="8"/>
  <c r="M22" i="8"/>
  <c r="M17" i="8"/>
  <c r="L17" i="8"/>
  <c r="M16" i="8"/>
  <c r="L16" i="8"/>
  <c r="M15" i="8"/>
  <c r="L15" i="8"/>
  <c r="M14" i="8"/>
  <c r="L14" i="8"/>
  <c r="M13" i="8"/>
  <c r="L13" i="8"/>
  <c r="M9" i="8"/>
  <c r="L9" i="8"/>
  <c r="M8" i="8"/>
  <c r="L8" i="8"/>
  <c r="M7" i="8"/>
  <c r="L7" i="8"/>
  <c r="M6" i="8"/>
  <c r="L6" i="8"/>
  <c r="M5" i="8"/>
  <c r="L5" i="8"/>
  <c r="H9" i="8"/>
  <c r="H8" i="8"/>
  <c r="H7" i="8"/>
  <c r="H6" i="8"/>
  <c r="H5" i="8"/>
  <c r="B93" i="12"/>
  <c r="A56" i="12"/>
  <c r="A65" i="12"/>
  <c r="B66" i="12"/>
  <c r="A11" i="12"/>
  <c r="A20" i="12"/>
  <c r="D2" i="8"/>
  <c r="E2" i="8"/>
  <c r="F2" i="8"/>
  <c r="G2" i="8"/>
  <c r="H2" i="8"/>
  <c r="I2" i="8"/>
  <c r="J2" i="8"/>
  <c r="K2" i="8"/>
  <c r="L2" i="8"/>
  <c r="M2" i="8"/>
  <c r="N2" i="8"/>
  <c r="O2" i="8"/>
  <c r="N46" i="8"/>
  <c r="H17" i="8"/>
  <c r="H16" i="8"/>
  <c r="H15" i="8"/>
  <c r="H14" i="8"/>
  <c r="H13" i="8"/>
  <c r="A199" i="11"/>
  <c r="A191" i="11"/>
  <c r="A190" i="11"/>
  <c r="A182" i="11"/>
  <c r="A181" i="11"/>
  <c r="A173" i="11"/>
  <c r="A172" i="11"/>
  <c r="A164" i="11"/>
  <c r="A163" i="11"/>
  <c r="A155" i="11"/>
  <c r="A154" i="11"/>
  <c r="A146" i="11"/>
  <c r="A145" i="11"/>
  <c r="A137" i="11"/>
  <c r="A136" i="11"/>
  <c r="A128" i="11"/>
  <c r="A127" i="11"/>
  <c r="A119" i="11"/>
  <c r="A118" i="11"/>
  <c r="A110" i="11"/>
  <c r="A109" i="11"/>
  <c r="A101" i="11"/>
  <c r="A100" i="11"/>
  <c r="A92" i="11"/>
  <c r="A91" i="11"/>
  <c r="A83" i="11"/>
  <c r="A82" i="11"/>
  <c r="A74" i="11"/>
  <c r="A73" i="11"/>
  <c r="A65" i="11"/>
  <c r="A64" i="11"/>
  <c r="A56" i="11"/>
  <c r="A55" i="11"/>
  <c r="A47" i="11"/>
  <c r="A46" i="11"/>
  <c r="A38" i="11"/>
  <c r="A37" i="11"/>
  <c r="A29" i="11"/>
  <c r="A28" i="11"/>
  <c r="A20" i="11"/>
  <c r="A19" i="11"/>
  <c r="A11" i="11"/>
  <c r="A10" i="11"/>
  <c r="A2" i="11"/>
  <c r="A110" i="9"/>
  <c r="A119" i="9"/>
  <c r="A128" i="9"/>
  <c r="A137" i="9"/>
  <c r="A146" i="9"/>
  <c r="A155" i="9"/>
  <c r="A164" i="9"/>
  <c r="A173" i="9"/>
  <c r="A182" i="9"/>
  <c r="A191" i="9"/>
  <c r="B192" i="9"/>
  <c r="B183" i="9"/>
  <c r="E184" i="9"/>
  <c r="B174" i="9"/>
  <c r="B165" i="9"/>
  <c r="F169" i="9"/>
  <c r="A169" i="11"/>
  <c r="B156" i="9"/>
  <c r="B147" i="9"/>
  <c r="F153" i="9"/>
  <c r="A153" i="11"/>
  <c r="B138" i="9"/>
  <c r="B129" i="9"/>
  <c r="F135" i="9"/>
  <c r="A135" i="11"/>
  <c r="B120" i="9"/>
  <c r="B111" i="9"/>
  <c r="D113" i="9"/>
  <c r="B102" i="9"/>
  <c r="A11" i="9"/>
  <c r="A20" i="9"/>
  <c r="A29" i="9"/>
  <c r="A38" i="9"/>
  <c r="A47" i="9"/>
  <c r="A56" i="9"/>
  <c r="A65" i="9"/>
  <c r="A74" i="9"/>
  <c r="A83" i="9"/>
  <c r="A92" i="9"/>
  <c r="B93" i="9"/>
  <c r="C93" i="9"/>
  <c r="B84" i="9"/>
  <c r="B75" i="9"/>
  <c r="C75" i="9"/>
  <c r="A75" i="11"/>
  <c r="B66" i="9"/>
  <c r="B57" i="9"/>
  <c r="D59" i="9"/>
  <c r="B48" i="9"/>
  <c r="E49" i="9"/>
  <c r="B39" i="9"/>
  <c r="D41" i="9"/>
  <c r="B30" i="9"/>
  <c r="B21" i="9"/>
  <c r="E24" i="9"/>
  <c r="A24" i="11"/>
  <c r="B12" i="9"/>
  <c r="E17" i="9"/>
  <c r="A17" i="11"/>
  <c r="N83" i="8"/>
  <c r="N81" i="8"/>
  <c r="N80" i="8"/>
  <c r="N79" i="8"/>
  <c r="N78" i="8"/>
  <c r="N77" i="8"/>
  <c r="N76" i="8"/>
  <c r="N75" i="8"/>
  <c r="N74" i="8"/>
  <c r="N73" i="8"/>
  <c r="N72" i="8"/>
  <c r="N71" i="8"/>
  <c r="N49" i="8"/>
  <c r="N48" i="8"/>
  <c r="N47" i="8"/>
  <c r="B3" i="9"/>
  <c r="R18" i="4"/>
  <c r="R14" i="4"/>
  <c r="R17" i="4"/>
  <c r="R16" i="4"/>
  <c r="P28" i="4"/>
  <c r="Q28" i="4"/>
  <c r="Q29" i="4"/>
  <c r="Q32" i="4"/>
  <c r="Q33" i="4"/>
  <c r="R15" i="4"/>
  <c r="E1" i="3"/>
  <c r="F1" i="3"/>
  <c r="G1" i="3"/>
  <c r="H1" i="3"/>
  <c r="E2" i="3"/>
  <c r="F2" i="3"/>
  <c r="G2" i="3"/>
  <c r="H2" i="3"/>
  <c r="J30" i="6"/>
  <c r="G30" i="6"/>
  <c r="H29" i="6"/>
  <c r="J28" i="6"/>
  <c r="G28" i="6"/>
  <c r="H27" i="6"/>
  <c r="J26" i="6"/>
  <c r="G26" i="6"/>
  <c r="H25" i="6"/>
  <c r="J24" i="6"/>
  <c r="G24" i="6"/>
  <c r="H23" i="6"/>
  <c r="J22" i="6"/>
  <c r="G22" i="6"/>
  <c r="H21" i="6"/>
  <c r="J20" i="6"/>
  <c r="G20" i="6"/>
  <c r="H15" i="6"/>
  <c r="J14" i="6"/>
  <c r="G14" i="6"/>
  <c r="H13" i="6"/>
  <c r="J12" i="6"/>
  <c r="G12" i="6"/>
  <c r="H11" i="6"/>
  <c r="J10" i="6"/>
  <c r="G10" i="6"/>
  <c r="H9" i="6"/>
  <c r="J8" i="6"/>
  <c r="G8" i="6"/>
  <c r="H7" i="6"/>
  <c r="J6" i="6"/>
  <c r="G6" i="6"/>
  <c r="H5" i="6"/>
  <c r="H30" i="6"/>
  <c r="J29" i="6"/>
  <c r="G29" i="6"/>
  <c r="H28" i="6"/>
  <c r="J27" i="6"/>
  <c r="G27" i="6"/>
  <c r="H26" i="6"/>
  <c r="J25" i="6"/>
  <c r="G25" i="6"/>
  <c r="H24" i="6"/>
  <c r="J23" i="6"/>
  <c r="G23" i="6"/>
  <c r="H22" i="6"/>
  <c r="J21" i="6"/>
  <c r="G21" i="6"/>
  <c r="H20" i="6"/>
  <c r="J15" i="6"/>
  <c r="G15" i="6"/>
  <c r="H14" i="6"/>
  <c r="J13" i="6"/>
  <c r="G13" i="6"/>
  <c r="H12" i="6"/>
  <c r="J11" i="6"/>
  <c r="G11" i="6"/>
  <c r="H10" i="6"/>
  <c r="J9" i="6"/>
  <c r="G9" i="6"/>
  <c r="H8" i="6"/>
  <c r="J7" i="6"/>
  <c r="G7" i="6"/>
  <c r="H6" i="6"/>
  <c r="J5" i="6"/>
  <c r="G5" i="6"/>
  <c r="M39" i="8"/>
  <c r="G39" i="8"/>
  <c r="F215" i="12"/>
  <c r="H39" i="8"/>
  <c r="I39" i="8"/>
  <c r="M41" i="8"/>
  <c r="G41" i="8"/>
  <c r="H41" i="8"/>
  <c r="I41" i="8"/>
  <c r="M40" i="8"/>
  <c r="G40" i="8"/>
  <c r="I40" i="8"/>
  <c r="H40" i="8"/>
  <c r="G48" i="8"/>
  <c r="M48" i="8"/>
  <c r="I48" i="8"/>
  <c r="H48" i="8"/>
  <c r="I47" i="8"/>
  <c r="H47" i="8"/>
  <c r="G47" i="8"/>
  <c r="M47" i="8"/>
  <c r="G46" i="8"/>
  <c r="M46" i="8"/>
  <c r="I46" i="8"/>
  <c r="H46" i="8"/>
  <c r="I5" i="8"/>
  <c r="I6" i="8"/>
  <c r="I13" i="8"/>
  <c r="G5" i="8"/>
  <c r="G13" i="8"/>
  <c r="F50" i="12"/>
  <c r="H23" i="8"/>
  <c r="G6" i="8"/>
  <c r="G7" i="8"/>
  <c r="G8" i="8"/>
  <c r="G9" i="8"/>
  <c r="I14" i="8"/>
  <c r="G15" i="8"/>
  <c r="I16" i="8"/>
  <c r="G17" i="8"/>
  <c r="I7" i="8"/>
  <c r="I8" i="8"/>
  <c r="I9" i="8"/>
  <c r="G14" i="8"/>
  <c r="I15" i="8"/>
  <c r="G16" i="8"/>
  <c r="I17" i="8"/>
  <c r="G22" i="8"/>
  <c r="G23" i="8"/>
  <c r="H22" i="8"/>
  <c r="D96" i="12"/>
  <c r="A96" i="13"/>
  <c r="L23" i="8"/>
  <c r="G30" i="8"/>
  <c r="G31" i="8"/>
  <c r="L30" i="8"/>
  <c r="H30" i="8"/>
  <c r="I22" i="8"/>
  <c r="I23" i="8"/>
  <c r="L22" i="8"/>
  <c r="F101" i="12"/>
  <c r="A101" i="13"/>
  <c r="I30" i="8"/>
  <c r="I31" i="8"/>
  <c r="L31" i="8"/>
  <c r="H31" i="8"/>
  <c r="L26" i="8"/>
  <c r="H26" i="8"/>
  <c r="L25" i="8"/>
  <c r="H25" i="8"/>
  <c r="L24" i="8"/>
  <c r="H24" i="8"/>
  <c r="G32" i="8"/>
  <c r="G33" i="8"/>
  <c r="G34" i="8"/>
  <c r="L33" i="8"/>
  <c r="H33" i="8"/>
  <c r="G42" i="8"/>
  <c r="I42" i="8"/>
  <c r="M42" i="8"/>
  <c r="L40" i="8"/>
  <c r="L42" i="8"/>
  <c r="L47" i="8"/>
  <c r="M49" i="8"/>
  <c r="I49" i="8"/>
  <c r="G49" i="8"/>
  <c r="H54" i="8"/>
  <c r="M54" i="8"/>
  <c r="H55" i="8"/>
  <c r="M55" i="8"/>
  <c r="L66" i="8"/>
  <c r="I66" i="8"/>
  <c r="G66" i="8"/>
  <c r="L64" i="8"/>
  <c r="I64" i="8"/>
  <c r="G64" i="8"/>
  <c r="L63" i="8"/>
  <c r="I63" i="8"/>
  <c r="G63" i="8"/>
  <c r="L62" i="8"/>
  <c r="I62" i="8"/>
  <c r="G62" i="8"/>
  <c r="L61" i="8"/>
  <c r="I61" i="8"/>
  <c r="G61" i="8"/>
  <c r="L60" i="8"/>
  <c r="H60" i="8"/>
  <c r="M59" i="8"/>
  <c r="H59" i="8"/>
  <c r="M58" i="8"/>
  <c r="H58" i="8"/>
  <c r="M57" i="8"/>
  <c r="H57" i="8"/>
  <c r="M56" i="8"/>
  <c r="H56" i="8"/>
  <c r="G71" i="8"/>
  <c r="I71" i="8"/>
  <c r="M71" i="8"/>
  <c r="H72" i="8"/>
  <c r="L72" i="8"/>
  <c r="M83" i="8"/>
  <c r="I83" i="8"/>
  <c r="G83" i="8"/>
  <c r="L81" i="8"/>
  <c r="H81" i="8"/>
  <c r="M80" i="8"/>
  <c r="I80" i="8"/>
  <c r="G80" i="8"/>
  <c r="L79" i="8"/>
  <c r="H79" i="8"/>
  <c r="M78" i="8"/>
  <c r="I78" i="8"/>
  <c r="G78" i="8"/>
  <c r="L77" i="8"/>
  <c r="H77" i="8"/>
  <c r="M76" i="8"/>
  <c r="I76" i="8"/>
  <c r="G76" i="8"/>
  <c r="L75" i="8"/>
  <c r="H75" i="8"/>
  <c r="M74" i="8"/>
  <c r="I74" i="8"/>
  <c r="G74" i="8"/>
  <c r="L73" i="8"/>
  <c r="H73" i="8"/>
  <c r="I26" i="8"/>
  <c r="G26" i="8"/>
  <c r="I25" i="8"/>
  <c r="G25" i="8"/>
  <c r="I24" i="8"/>
  <c r="G24" i="8"/>
  <c r="I32" i="8"/>
  <c r="I33" i="8"/>
  <c r="I34" i="8"/>
  <c r="L34" i="8"/>
  <c r="L32" i="8"/>
  <c r="H32" i="8"/>
  <c r="H34" i="8"/>
  <c r="H42" i="8"/>
  <c r="L39" i="8"/>
  <c r="F221" i="12"/>
  <c r="A221" i="13"/>
  <c r="L41" i="8"/>
  <c r="L46" i="8"/>
  <c r="L48" i="8"/>
  <c r="L49" i="8"/>
  <c r="H49" i="8"/>
  <c r="G54" i="8"/>
  <c r="I54" i="8"/>
  <c r="L54" i="8"/>
  <c r="F317" i="12"/>
  <c r="A317" i="13"/>
  <c r="G55" i="8"/>
  <c r="I55" i="8"/>
  <c r="L55" i="8"/>
  <c r="M66" i="8"/>
  <c r="H66" i="8"/>
  <c r="M64" i="8"/>
  <c r="H64" i="8"/>
  <c r="M63" i="8"/>
  <c r="H63" i="8"/>
  <c r="M62" i="8"/>
  <c r="H62" i="8"/>
  <c r="M61" i="8"/>
  <c r="H61" i="8"/>
  <c r="M60" i="8"/>
  <c r="I60" i="8"/>
  <c r="G60" i="8"/>
  <c r="L59" i="8"/>
  <c r="I59" i="8"/>
  <c r="G59" i="8"/>
  <c r="L58" i="8"/>
  <c r="I58" i="8"/>
  <c r="G58" i="8"/>
  <c r="L57" i="8"/>
  <c r="I57" i="8"/>
  <c r="G57" i="8"/>
  <c r="L56" i="8"/>
  <c r="I56" i="8"/>
  <c r="G56" i="8"/>
  <c r="F335" i="12"/>
  <c r="H71" i="8"/>
  <c r="L71" i="8"/>
  <c r="G72" i="8"/>
  <c r="I72" i="8"/>
  <c r="M72" i="8"/>
  <c r="L83" i="8"/>
  <c r="H83" i="8"/>
  <c r="M81" i="8"/>
  <c r="I81" i="8"/>
  <c r="G81" i="8"/>
  <c r="L80" i="8"/>
  <c r="H80" i="8"/>
  <c r="M79" i="8"/>
  <c r="I79" i="8"/>
  <c r="G79" i="8"/>
  <c r="L78" i="8"/>
  <c r="H78" i="8"/>
  <c r="M77" i="8"/>
  <c r="I77" i="8"/>
  <c r="G77" i="8"/>
  <c r="L76" i="8"/>
  <c r="H76" i="8"/>
  <c r="M75" i="8"/>
  <c r="I75" i="8"/>
  <c r="G75" i="8"/>
  <c r="L74" i="8"/>
  <c r="H74" i="8"/>
  <c r="M73" i="8"/>
  <c r="I73" i="8"/>
  <c r="G73" i="8"/>
  <c r="B273" i="12"/>
  <c r="F282" i="12"/>
  <c r="A296" i="12"/>
  <c r="B297" i="12"/>
  <c r="D306" i="12"/>
  <c r="B285" i="12"/>
  <c r="A236" i="12"/>
  <c r="A29" i="12"/>
  <c r="B357" i="12"/>
  <c r="D359" i="12"/>
  <c r="A128" i="12"/>
  <c r="B117" i="12"/>
  <c r="E118" i="12"/>
  <c r="D342" i="12"/>
  <c r="A74" i="12"/>
  <c r="B105" i="12"/>
  <c r="C12" i="12"/>
  <c r="B345" i="12"/>
  <c r="F95" i="9"/>
  <c r="D94" i="12"/>
  <c r="E26" i="9"/>
  <c r="A26" i="11"/>
  <c r="F106" i="9"/>
  <c r="A106" i="11"/>
  <c r="D112" i="9"/>
  <c r="E105" i="9"/>
  <c r="A105" i="11"/>
  <c r="F86" i="9"/>
  <c r="D85" i="9"/>
  <c r="C192" i="9"/>
  <c r="A192" i="11"/>
  <c r="F178" i="9"/>
  <c r="A178" i="11"/>
  <c r="F88" i="9"/>
  <c r="A88" i="11"/>
  <c r="F347" i="12"/>
  <c r="C174" i="9"/>
  <c r="A174" i="11"/>
  <c r="F70" i="9"/>
  <c r="A70" i="11"/>
  <c r="F180" i="9"/>
  <c r="A180" i="11"/>
  <c r="E161" i="9"/>
  <c r="A161" i="11"/>
  <c r="F232" i="12"/>
  <c r="C232" i="12"/>
  <c r="D336" i="12"/>
  <c r="A336" i="13"/>
  <c r="E4" i="9"/>
  <c r="E121" i="9"/>
  <c r="F227" i="12"/>
  <c r="D334" i="12"/>
  <c r="C309" i="12"/>
  <c r="E110" i="12"/>
  <c r="A110" i="13"/>
  <c r="C345" i="12"/>
  <c r="E346" i="12"/>
  <c r="F354" i="12"/>
  <c r="D354" i="12"/>
  <c r="D95" i="12"/>
  <c r="E290" i="12"/>
  <c r="A290" i="13"/>
  <c r="F122" i="9"/>
  <c r="F140" i="9"/>
  <c r="E141" i="9"/>
  <c r="A141" i="11"/>
  <c r="E159" i="9"/>
  <c r="A159" i="11"/>
  <c r="D216" i="12"/>
  <c r="A216" i="13"/>
  <c r="E13" i="9"/>
  <c r="E53" i="12"/>
  <c r="A53" i="13"/>
  <c r="E99" i="12"/>
  <c r="A99" i="13"/>
  <c r="C105" i="12"/>
  <c r="F114" i="12"/>
  <c r="D157" i="9"/>
  <c r="F54" i="9"/>
  <c r="A54" i="11"/>
  <c r="D32" i="9"/>
  <c r="E217" i="12"/>
  <c r="A217" i="13"/>
  <c r="D222" i="12"/>
  <c r="E157" i="9"/>
  <c r="D31" i="9"/>
  <c r="E197" i="9"/>
  <c r="A197" i="11"/>
  <c r="E22" i="12"/>
  <c r="E89" i="9"/>
  <c r="A89" i="11"/>
  <c r="E97" i="12"/>
  <c r="A97" i="13"/>
  <c r="F112" i="12"/>
  <c r="E112" i="12"/>
  <c r="E109" i="12"/>
  <c r="A109" i="13"/>
  <c r="F341" i="12"/>
  <c r="A341" i="13"/>
  <c r="E363" i="12"/>
  <c r="A363" i="13"/>
  <c r="E111" i="12"/>
  <c r="A111" i="13"/>
  <c r="D59" i="12"/>
  <c r="D288" i="12"/>
  <c r="A288" i="13"/>
  <c r="E291" i="12"/>
  <c r="A291" i="13"/>
  <c r="F107" i="12"/>
  <c r="F353" i="12"/>
  <c r="A353" i="13"/>
  <c r="E349" i="12"/>
  <c r="A349" i="13"/>
  <c r="F352" i="12"/>
  <c r="E352" i="12"/>
  <c r="E25" i="12"/>
  <c r="A25" i="13"/>
  <c r="E350" i="12"/>
  <c r="A350" i="13"/>
  <c r="B237" i="12"/>
  <c r="E238" i="12"/>
  <c r="A248" i="12"/>
  <c r="B249" i="12"/>
  <c r="B75" i="12"/>
  <c r="A83" i="12"/>
  <c r="B84" i="12"/>
  <c r="B129" i="12"/>
  <c r="A140" i="12"/>
  <c r="A38" i="12"/>
  <c r="B369" i="12"/>
  <c r="B381" i="12"/>
  <c r="B141" i="12"/>
  <c r="A152" i="12"/>
  <c r="B153" i="12"/>
  <c r="A164" i="12"/>
  <c r="B393" i="12"/>
  <c r="B405" i="12"/>
  <c r="B165" i="12"/>
  <c r="A176" i="12"/>
  <c r="A188" i="12"/>
  <c r="B177" i="12"/>
  <c r="B417" i="12"/>
  <c r="B429" i="12"/>
  <c r="A200" i="12"/>
  <c r="B201" i="12"/>
  <c r="B189" i="12"/>
  <c r="D192" i="12"/>
  <c r="A192" i="13"/>
  <c r="E182" i="12"/>
  <c r="A182" i="13"/>
  <c r="B453" i="12"/>
  <c r="B441" i="12"/>
  <c r="C453" i="12"/>
  <c r="A488" i="12"/>
  <c r="B477" i="12"/>
  <c r="B489" i="12"/>
  <c r="A500" i="12"/>
  <c r="B501" i="12"/>
  <c r="A512" i="12"/>
  <c r="B513" i="12"/>
  <c r="A524" i="12"/>
  <c r="B525" i="12"/>
  <c r="A536" i="12"/>
  <c r="F520" i="12"/>
  <c r="C520" i="12"/>
  <c r="B537" i="12"/>
  <c r="A548" i="12"/>
  <c r="B549" i="12"/>
  <c r="A560" i="12"/>
  <c r="B561" i="12"/>
  <c r="A572" i="12"/>
  <c r="A584" i="12"/>
  <c r="B573" i="12"/>
  <c r="F575" i="12"/>
  <c r="E8" i="12"/>
  <c r="A8" i="13"/>
  <c r="E71" i="12"/>
  <c r="A71" i="13"/>
  <c r="F268" i="12"/>
  <c r="F323" i="12"/>
  <c r="F364" i="12"/>
  <c r="E364" i="12"/>
  <c r="E40" i="9"/>
  <c r="E22" i="9"/>
  <c r="F299" i="12"/>
  <c r="C117" i="12"/>
  <c r="D300" i="12"/>
  <c r="A300" i="13"/>
  <c r="C357" i="12"/>
  <c r="F125" i="12"/>
  <c r="A125" i="13"/>
  <c r="D76" i="9"/>
  <c r="C165" i="9"/>
  <c r="A165" i="11"/>
  <c r="D166" i="9"/>
  <c r="E130" i="9"/>
  <c r="F45" i="9"/>
  <c r="A45" i="11"/>
  <c r="D94" i="9"/>
  <c r="E278" i="12"/>
  <c r="A278" i="13"/>
  <c r="F275" i="12"/>
  <c r="C268" i="12"/>
  <c r="D268" i="12"/>
  <c r="E298" i="12"/>
  <c r="E16" i="12"/>
  <c r="A16" i="13"/>
  <c r="D40" i="9"/>
  <c r="E98" i="9"/>
  <c r="A98" i="11"/>
  <c r="E78" i="9"/>
  <c r="A78" i="11"/>
  <c r="E152" i="9"/>
  <c r="A152" i="11"/>
  <c r="F25" i="9"/>
  <c r="A25" i="11"/>
  <c r="F27" i="9"/>
  <c r="A27" i="11"/>
  <c r="D282" i="12"/>
  <c r="A282" i="13"/>
  <c r="F59" i="9"/>
  <c r="A59" i="11"/>
  <c r="A472" i="13"/>
  <c r="E526" i="12"/>
  <c r="E518" i="12"/>
  <c r="A518" i="13"/>
  <c r="D510" i="12"/>
  <c r="F498" i="12"/>
  <c r="F198" i="12"/>
  <c r="F419" i="12"/>
  <c r="D167" i="12"/>
  <c r="E397" i="12"/>
  <c r="A397" i="13"/>
  <c r="C153" i="12"/>
  <c r="A153" i="13"/>
  <c r="E370" i="12"/>
  <c r="E40" i="12"/>
  <c r="E85" i="12"/>
  <c r="C75" i="12"/>
  <c r="A75" i="13"/>
  <c r="A354" i="13"/>
  <c r="A12" i="13"/>
  <c r="E121" i="12"/>
  <c r="A121" i="13"/>
  <c r="A117" i="13"/>
  <c r="E358" i="12"/>
  <c r="A357" i="13"/>
  <c r="E302" i="12"/>
  <c r="A302" i="13"/>
  <c r="E274" i="12"/>
  <c r="C66" i="12"/>
  <c r="A66" i="13"/>
  <c r="E267" i="12"/>
  <c r="A267" i="13"/>
  <c r="D324" i="12"/>
  <c r="A324" i="13"/>
  <c r="F556" i="12"/>
  <c r="E556" i="12"/>
  <c r="C573" i="12"/>
  <c r="A573" i="13"/>
  <c r="F546" i="12"/>
  <c r="E478" i="12"/>
  <c r="E457" i="12"/>
  <c r="A457" i="13"/>
  <c r="A453" i="13"/>
  <c r="D210" i="12"/>
  <c r="E433" i="12"/>
  <c r="A433" i="13"/>
  <c r="C177" i="12"/>
  <c r="A177" i="13"/>
  <c r="D406" i="12"/>
  <c r="E31" i="12"/>
  <c r="E133" i="12"/>
  <c r="A133" i="13"/>
  <c r="F257" i="12"/>
  <c r="A257" i="13"/>
  <c r="D246" i="12"/>
  <c r="D348" i="12"/>
  <c r="A348" i="13"/>
  <c r="A345" i="13"/>
  <c r="E106" i="12"/>
  <c r="A105" i="13"/>
  <c r="A309" i="13"/>
  <c r="A596" i="12"/>
  <c r="B585" i="12"/>
  <c r="E591" i="12"/>
  <c r="A591" i="13"/>
  <c r="E562" i="12"/>
  <c r="F563" i="12"/>
  <c r="F124" i="12"/>
  <c r="D124" i="12"/>
  <c r="D366" i="12"/>
  <c r="C297" i="12"/>
  <c r="A297" i="13"/>
  <c r="E361" i="12"/>
  <c r="A361" i="13"/>
  <c r="E301" i="12"/>
  <c r="A301" i="13"/>
  <c r="F366" i="12"/>
  <c r="D360" i="12"/>
  <c r="A360" i="13"/>
  <c r="E303" i="12"/>
  <c r="A303" i="13"/>
  <c r="F359" i="12"/>
  <c r="A359" i="13"/>
  <c r="E362" i="12"/>
  <c r="A362" i="13"/>
  <c r="F270" i="12"/>
  <c r="F126" i="12"/>
  <c r="D126" i="12"/>
  <c r="F189" i="9"/>
  <c r="A189" i="11"/>
  <c r="E42" i="9"/>
  <c r="A42" i="11"/>
  <c r="F41" i="9"/>
  <c r="A41" i="11"/>
  <c r="E44" i="9"/>
  <c r="A44" i="11"/>
  <c r="E76" i="9"/>
  <c r="A76" i="11"/>
  <c r="D270" i="12"/>
  <c r="A270" i="13"/>
  <c r="D22" i="9"/>
  <c r="A22" i="11"/>
  <c r="F23" i="9"/>
  <c r="F5" i="12"/>
  <c r="F119" i="12"/>
  <c r="D68" i="12"/>
  <c r="C39" i="9"/>
  <c r="A39" i="11"/>
  <c r="C21" i="9"/>
  <c r="A21" i="11"/>
  <c r="D23" i="9"/>
  <c r="A23" i="11"/>
  <c r="C273" i="12"/>
  <c r="A273" i="13"/>
  <c r="F306" i="12"/>
  <c r="A306" i="13"/>
  <c r="F43" i="9"/>
  <c r="A43" i="11"/>
  <c r="E277" i="12"/>
  <c r="A277" i="13"/>
  <c r="E279" i="12"/>
  <c r="A279" i="13"/>
  <c r="F281" i="12"/>
  <c r="A281" i="13"/>
  <c r="E69" i="12"/>
  <c r="A69" i="13"/>
  <c r="A36" i="13"/>
  <c r="D132" i="12"/>
  <c r="A132" i="13"/>
  <c r="F258" i="12"/>
  <c r="E35" i="12"/>
  <c r="A35" i="13"/>
  <c r="D138" i="12"/>
  <c r="E135" i="12"/>
  <c r="A135" i="13"/>
  <c r="C237" i="12"/>
  <c r="A237" i="13"/>
  <c r="E88" i="12"/>
  <c r="A88" i="13"/>
  <c r="D77" i="12"/>
  <c r="D364" i="12"/>
  <c r="E87" i="12"/>
  <c r="A87" i="13"/>
  <c r="E78" i="12"/>
  <c r="A78" i="13"/>
  <c r="E44" i="12"/>
  <c r="A44" i="13"/>
  <c r="E33" i="12"/>
  <c r="A33" i="13"/>
  <c r="D131" i="12"/>
  <c r="E134" i="12"/>
  <c r="A134" i="13"/>
  <c r="C129" i="12"/>
  <c r="A129" i="13"/>
  <c r="E253" i="12"/>
  <c r="A253" i="13"/>
  <c r="E254" i="12"/>
  <c r="A254" i="13"/>
  <c r="D238" i="12"/>
  <c r="A238" i="13"/>
  <c r="C124" i="12"/>
  <c r="D114" i="12"/>
  <c r="A114" i="13"/>
  <c r="F113" i="12"/>
  <c r="A113" i="13"/>
  <c r="D40" i="12"/>
  <c r="A157" i="11"/>
  <c r="E351" i="12"/>
  <c r="A351" i="13"/>
  <c r="F365" i="12"/>
  <c r="A365" i="13"/>
  <c r="F305" i="12"/>
  <c r="A305" i="13"/>
  <c r="E123" i="12"/>
  <c r="A123" i="13"/>
  <c r="F304" i="12"/>
  <c r="C304" i="12"/>
  <c r="A18" i="13"/>
  <c r="F14" i="12"/>
  <c r="D108" i="12"/>
  <c r="A108" i="13"/>
  <c r="D276" i="12"/>
  <c r="A276" i="13"/>
  <c r="D4" i="12"/>
  <c r="D31" i="12"/>
  <c r="D106" i="12"/>
  <c r="A106" i="13"/>
  <c r="D118" i="12"/>
  <c r="A118" i="13"/>
  <c r="D130" i="12"/>
  <c r="D274" i="12"/>
  <c r="D298" i="12"/>
  <c r="A298" i="13"/>
  <c r="D346" i="12"/>
  <c r="A346" i="13"/>
  <c r="D358" i="12"/>
  <c r="E122" i="12"/>
  <c r="A122" i="13"/>
  <c r="D23" i="12"/>
  <c r="C21" i="12"/>
  <c r="A21" i="13"/>
  <c r="F59" i="12"/>
  <c r="A59" i="13"/>
  <c r="A63" i="13"/>
  <c r="D58" i="12"/>
  <c r="E58" i="12"/>
  <c r="E289" i="12"/>
  <c r="A289" i="13"/>
  <c r="F292" i="12"/>
  <c r="D4" i="9"/>
  <c r="A4" i="11"/>
  <c r="D5" i="9"/>
  <c r="E33" i="9"/>
  <c r="A33" i="11"/>
  <c r="F36" i="9"/>
  <c r="A36" i="11"/>
  <c r="F32" i="9"/>
  <c r="A32" i="11"/>
  <c r="E35" i="9"/>
  <c r="A35" i="11"/>
  <c r="E69" i="9"/>
  <c r="A69" i="11"/>
  <c r="E67" i="9"/>
  <c r="E71" i="9"/>
  <c r="A71" i="11"/>
  <c r="C66" i="9"/>
  <c r="A66" i="11"/>
  <c r="F68" i="9"/>
  <c r="D68" i="9"/>
  <c r="F72" i="9"/>
  <c r="A72" i="11"/>
  <c r="E87" i="9"/>
  <c r="A87" i="11"/>
  <c r="C84" i="9"/>
  <c r="A84" i="11"/>
  <c r="E85" i="9"/>
  <c r="F90" i="9"/>
  <c r="A90" i="11"/>
  <c r="E107" i="9"/>
  <c r="A107" i="11"/>
  <c r="D104" i="9"/>
  <c r="F104" i="9"/>
  <c r="F126" i="9"/>
  <c r="A126" i="11"/>
  <c r="D122" i="9"/>
  <c r="E123" i="9"/>
  <c r="A123" i="11"/>
  <c r="F124" i="9"/>
  <c r="A124" i="11"/>
  <c r="D139" i="9"/>
  <c r="E143" i="9"/>
  <c r="A143" i="11"/>
  <c r="C138" i="9"/>
  <c r="A138" i="11"/>
  <c r="E139" i="9"/>
  <c r="F144" i="9"/>
  <c r="A144" i="11"/>
  <c r="F158" i="9"/>
  <c r="F160" i="9"/>
  <c r="A160" i="11"/>
  <c r="C156" i="9"/>
  <c r="A156" i="11"/>
  <c r="D158" i="9"/>
  <c r="E175" i="9"/>
  <c r="E179" i="9"/>
  <c r="A179" i="11"/>
  <c r="D176" i="9"/>
  <c r="E177" i="9"/>
  <c r="A177" i="11"/>
  <c r="E195" i="9"/>
  <c r="A195" i="11"/>
  <c r="D193" i="9"/>
  <c r="D194" i="9"/>
  <c r="F196" i="9"/>
  <c r="A196" i="11"/>
  <c r="E193" i="9"/>
  <c r="C48" i="12"/>
  <c r="A48" i="13"/>
  <c r="A54" i="13"/>
  <c r="D49" i="12"/>
  <c r="E49" i="12"/>
  <c r="D50" i="12"/>
  <c r="A50" i="13"/>
  <c r="E94" i="12"/>
  <c r="A94" i="13"/>
  <c r="E98" i="12"/>
  <c r="A98" i="13"/>
  <c r="D102" i="12"/>
  <c r="F102" i="12"/>
  <c r="C93" i="12"/>
  <c r="A93" i="13"/>
  <c r="E226" i="12"/>
  <c r="E230" i="12"/>
  <c r="A230" i="13"/>
  <c r="D234" i="12"/>
  <c r="E229" i="12"/>
  <c r="A229" i="13"/>
  <c r="E231" i="12"/>
  <c r="A231" i="13"/>
  <c r="D228" i="12"/>
  <c r="A228" i="13"/>
  <c r="F222" i="12"/>
  <c r="A222" i="13"/>
  <c r="D214" i="12"/>
  <c r="E214" i="12"/>
  <c r="C213" i="12"/>
  <c r="A213" i="13"/>
  <c r="E337" i="12"/>
  <c r="A337" i="13"/>
  <c r="F342" i="12"/>
  <c r="A342" i="13"/>
  <c r="E334" i="12"/>
  <c r="A334" i="13"/>
  <c r="C333" i="12"/>
  <c r="A333" i="13"/>
  <c r="D335" i="12"/>
  <c r="A335" i="13"/>
  <c r="F316" i="12"/>
  <c r="E310" i="12"/>
  <c r="D312" i="12"/>
  <c r="A312" i="13"/>
  <c r="E313" i="12"/>
  <c r="A313" i="13"/>
  <c r="D318" i="12"/>
  <c r="A318" i="13"/>
  <c r="D310" i="12"/>
  <c r="A310" i="13"/>
  <c r="E315" i="12"/>
  <c r="A315" i="13"/>
  <c r="F497" i="12"/>
  <c r="A497" i="13"/>
  <c r="E447" i="12"/>
  <c r="A447" i="13"/>
  <c r="D85" i="12"/>
  <c r="F86" i="12"/>
  <c r="F81" i="12"/>
  <c r="A81" i="13"/>
  <c r="F77" i="12"/>
  <c r="F41" i="12"/>
  <c r="E43" i="12"/>
  <c r="A43" i="13"/>
  <c r="F376" i="12"/>
  <c r="C376" i="12"/>
  <c r="D250" i="12"/>
  <c r="F251" i="12"/>
  <c r="E250" i="12"/>
  <c r="E241" i="12"/>
  <c r="A241" i="13"/>
  <c r="F239" i="12"/>
  <c r="F245" i="12"/>
  <c r="A245" i="13"/>
  <c r="E268" i="12"/>
  <c r="E232" i="12"/>
  <c r="D232" i="12"/>
  <c r="D294" i="12"/>
  <c r="A27" i="13"/>
  <c r="E24" i="12"/>
  <c r="A24" i="13"/>
  <c r="E286" i="12"/>
  <c r="E61" i="12"/>
  <c r="A61" i="13"/>
  <c r="F23" i="12"/>
  <c r="F340" i="12"/>
  <c r="E219" i="12"/>
  <c r="A219" i="13"/>
  <c r="F95" i="12"/>
  <c r="A95" i="13"/>
  <c r="E51" i="12"/>
  <c r="A51" i="13"/>
  <c r="C102" i="9"/>
  <c r="A102" i="11"/>
  <c r="D67" i="9"/>
  <c r="A67" i="11"/>
  <c r="E60" i="12"/>
  <c r="A60" i="13"/>
  <c r="F198" i="9"/>
  <c r="A198" i="11"/>
  <c r="F294" i="12"/>
  <c r="D140" i="9"/>
  <c r="A140" i="11"/>
  <c r="F287" i="12"/>
  <c r="F100" i="12"/>
  <c r="E52" i="12"/>
  <c r="A52" i="13"/>
  <c r="F220" i="12"/>
  <c r="F162" i="9"/>
  <c r="A162" i="11"/>
  <c r="F142" i="9"/>
  <c r="A142" i="11"/>
  <c r="E125" i="9"/>
  <c r="A125" i="11"/>
  <c r="C120" i="9"/>
  <c r="A120" i="11"/>
  <c r="D50" i="9"/>
  <c r="F234" i="12"/>
  <c r="F9" i="9"/>
  <c r="A9" i="11"/>
  <c r="D226" i="12"/>
  <c r="F311" i="12"/>
  <c r="F233" i="12"/>
  <c r="A233" i="13"/>
  <c r="E339" i="12"/>
  <c r="A339" i="13"/>
  <c r="C225" i="12"/>
  <c r="A225" i="13"/>
  <c r="D86" i="9"/>
  <c r="A86" i="11"/>
  <c r="F176" i="9"/>
  <c r="D175" i="9"/>
  <c r="F108" i="9"/>
  <c r="A108" i="11"/>
  <c r="E103" i="9"/>
  <c r="F194" i="9"/>
  <c r="D103" i="9"/>
  <c r="A103" i="11"/>
  <c r="D121" i="9"/>
  <c r="A121" i="11"/>
  <c r="E8" i="9"/>
  <c r="A8" i="11"/>
  <c r="E13" i="12"/>
  <c r="D13" i="12"/>
  <c r="E17" i="12"/>
  <c r="A17" i="13"/>
  <c r="F527" i="12"/>
  <c r="D526" i="12"/>
  <c r="F522" i="12"/>
  <c r="A85" i="11"/>
  <c r="E15" i="12"/>
  <c r="A15" i="13"/>
  <c r="F293" i="12"/>
  <c r="A293" i="13"/>
  <c r="F534" i="12"/>
  <c r="F515" i="12"/>
  <c r="E517" i="12"/>
  <c r="A517" i="13"/>
  <c r="F90" i="12"/>
  <c r="A90" i="13"/>
  <c r="E89" i="12"/>
  <c r="A89" i="13"/>
  <c r="C84" i="12"/>
  <c r="A84" i="13"/>
  <c r="D76" i="12"/>
  <c r="E76" i="12"/>
  <c r="E79" i="12"/>
  <c r="A79" i="13"/>
  <c r="E80" i="12"/>
  <c r="A80" i="13"/>
  <c r="E42" i="12"/>
  <c r="A42" i="13"/>
  <c r="C39" i="12"/>
  <c r="A39" i="13"/>
  <c r="A45" i="13"/>
  <c r="F371" i="12"/>
  <c r="E255" i="12"/>
  <c r="A255" i="13"/>
  <c r="D252" i="12"/>
  <c r="A252" i="13"/>
  <c r="F256" i="12"/>
  <c r="C249" i="12"/>
  <c r="A249" i="13"/>
  <c r="D258" i="12"/>
  <c r="A258" i="13"/>
  <c r="F244" i="12"/>
  <c r="F246" i="12"/>
  <c r="E243" i="12"/>
  <c r="A243" i="13"/>
  <c r="D240" i="12"/>
  <c r="A240" i="13"/>
  <c r="E242" i="12"/>
  <c r="A242" i="13"/>
  <c r="C352" i="12"/>
  <c r="D292" i="12"/>
  <c r="C112" i="12"/>
  <c r="C525" i="12"/>
  <c r="A525" i="13"/>
  <c r="E529" i="12"/>
  <c r="A529" i="13"/>
  <c r="F532" i="12"/>
  <c r="D514" i="12"/>
  <c r="D516" i="12"/>
  <c r="A516" i="13"/>
  <c r="C513" i="12"/>
  <c r="A513" i="13"/>
  <c r="D520" i="12"/>
  <c r="E530" i="12"/>
  <c r="A530" i="13"/>
  <c r="D534" i="12"/>
  <c r="A534" i="13"/>
  <c r="F533" i="12"/>
  <c r="A533" i="13"/>
  <c r="D528" i="12"/>
  <c r="A528" i="13"/>
  <c r="E531" i="12"/>
  <c r="A531" i="13"/>
  <c r="D515" i="12"/>
  <c r="E514" i="12"/>
  <c r="D522" i="12"/>
  <c r="A522" i="13"/>
  <c r="F521" i="12"/>
  <c r="A521" i="13"/>
  <c r="E519" i="12"/>
  <c r="A519" i="13"/>
  <c r="E430" i="12"/>
  <c r="E181" i="12"/>
  <c r="A181" i="13"/>
  <c r="E578" i="12"/>
  <c r="A578" i="13"/>
  <c r="D570" i="12"/>
  <c r="D492" i="12"/>
  <c r="A492" i="13"/>
  <c r="E445" i="12"/>
  <c r="A445" i="13"/>
  <c r="D186" i="12"/>
  <c r="D426" i="12"/>
  <c r="F160" i="12"/>
  <c r="D160" i="12"/>
  <c r="A122" i="11"/>
  <c r="D14" i="12"/>
  <c r="D41" i="12"/>
  <c r="D86" i="12"/>
  <c r="D107" i="12"/>
  <c r="A107" i="13"/>
  <c r="D119" i="12"/>
  <c r="D215" i="12"/>
  <c r="A215" i="13"/>
  <c r="D227" i="12"/>
  <c r="A227" i="13"/>
  <c r="D239" i="12"/>
  <c r="A239" i="13"/>
  <c r="D251" i="12"/>
  <c r="D275" i="12"/>
  <c r="D287" i="12"/>
  <c r="D311" i="12"/>
  <c r="D503" i="12"/>
  <c r="D527" i="12"/>
  <c r="E218" i="12"/>
  <c r="A218" i="13"/>
  <c r="E314" i="12"/>
  <c r="A314" i="13"/>
  <c r="E338" i="12"/>
  <c r="A338" i="13"/>
  <c r="F570" i="12"/>
  <c r="D491" i="12"/>
  <c r="F479" i="12"/>
  <c r="D456" i="12"/>
  <c r="A456" i="13"/>
  <c r="F462" i="12"/>
  <c r="D191" i="12"/>
  <c r="E421" i="12"/>
  <c r="A421" i="13"/>
  <c r="F167" i="12"/>
  <c r="F280" i="12"/>
  <c r="E565" i="12"/>
  <c r="A565" i="13"/>
  <c r="C57" i="9"/>
  <c r="A57" i="11"/>
  <c r="E62" i="9"/>
  <c r="A62" i="11"/>
  <c r="F63" i="9"/>
  <c r="A63" i="11"/>
  <c r="E60" i="9"/>
  <c r="A60" i="11"/>
  <c r="F61" i="9"/>
  <c r="A61" i="11"/>
  <c r="D58" i="9"/>
  <c r="E80" i="9"/>
  <c r="A80" i="11"/>
  <c r="F81" i="9"/>
  <c r="A81" i="11"/>
  <c r="D77" i="9"/>
  <c r="E94" i="9"/>
  <c r="A94" i="11"/>
  <c r="F97" i="9"/>
  <c r="A97" i="11"/>
  <c r="F99" i="9"/>
  <c r="A99" i="11"/>
  <c r="E114" i="9"/>
  <c r="A114" i="11"/>
  <c r="E112" i="9"/>
  <c r="A112" i="11"/>
  <c r="F117" i="9"/>
  <c r="A117" i="11"/>
  <c r="C111" i="9"/>
  <c r="A111" i="11"/>
  <c r="F113" i="9"/>
  <c r="A113" i="11"/>
  <c r="E132" i="9"/>
  <c r="A132" i="11"/>
  <c r="C129" i="9"/>
  <c r="A129" i="11"/>
  <c r="D131" i="9"/>
  <c r="F133" i="9"/>
  <c r="A133" i="11"/>
  <c r="D130" i="9"/>
  <c r="A130" i="11"/>
  <c r="E150" i="9"/>
  <c r="A150" i="11"/>
  <c r="D148" i="9"/>
  <c r="D149" i="9"/>
  <c r="F167" i="9"/>
  <c r="E168" i="9"/>
  <c r="A168" i="11"/>
  <c r="E170" i="9"/>
  <c r="A170" i="11"/>
  <c r="D167" i="9"/>
  <c r="F171" i="9"/>
  <c r="A171" i="11"/>
  <c r="F185" i="9"/>
  <c r="D185" i="9"/>
  <c r="D184" i="9"/>
  <c r="A184" i="11"/>
  <c r="E188" i="9"/>
  <c r="A188" i="11"/>
  <c r="C183" i="9"/>
  <c r="A183" i="11"/>
  <c r="E6" i="12"/>
  <c r="A6" i="13"/>
  <c r="A9" i="13"/>
  <c r="D5" i="12"/>
  <c r="E4" i="12"/>
  <c r="E7" i="12"/>
  <c r="A7" i="13"/>
  <c r="E67" i="12"/>
  <c r="F68" i="12"/>
  <c r="D67" i="12"/>
  <c r="A67" i="13"/>
  <c r="E262" i="12"/>
  <c r="E266" i="12"/>
  <c r="A266" i="13"/>
  <c r="D263" i="12"/>
  <c r="E325" i="12"/>
  <c r="A325" i="13"/>
  <c r="D323" i="12"/>
  <c r="A323" i="13"/>
  <c r="C321" i="12"/>
  <c r="A321" i="13"/>
  <c r="E322" i="12"/>
  <c r="F328" i="12"/>
  <c r="E327" i="12"/>
  <c r="A327" i="13"/>
  <c r="E326" i="12"/>
  <c r="A326" i="13"/>
  <c r="D330" i="12"/>
  <c r="E579" i="12"/>
  <c r="A579" i="13"/>
  <c r="E577" i="12"/>
  <c r="A577" i="13"/>
  <c r="D564" i="12"/>
  <c r="A564" i="13"/>
  <c r="F568" i="12"/>
  <c r="C568" i="12"/>
  <c r="E567" i="12"/>
  <c r="A567" i="13"/>
  <c r="F443" i="12"/>
  <c r="E205" i="12"/>
  <c r="A205" i="13"/>
  <c r="D166" i="12"/>
  <c r="E376" i="12"/>
  <c r="D32" i="12"/>
  <c r="E34" i="12"/>
  <c r="A34" i="13"/>
  <c r="C30" i="12"/>
  <c r="A30" i="13"/>
  <c r="F32" i="12"/>
  <c r="F137" i="12"/>
  <c r="A137" i="13"/>
  <c r="F136" i="12"/>
  <c r="C136" i="12"/>
  <c r="E130" i="12"/>
  <c r="F138" i="12"/>
  <c r="F131" i="12"/>
  <c r="D378" i="12"/>
  <c r="E373" i="12"/>
  <c r="A373" i="13"/>
  <c r="C364" i="12"/>
  <c r="D112" i="12"/>
  <c r="E124" i="12"/>
  <c r="F263" i="12"/>
  <c r="D264" i="12"/>
  <c r="A264" i="13"/>
  <c r="E186" i="9"/>
  <c r="A186" i="11"/>
  <c r="A93" i="11"/>
  <c r="F77" i="9"/>
  <c r="E148" i="9"/>
  <c r="D262" i="12"/>
  <c r="E265" i="12"/>
  <c r="A265" i="13"/>
  <c r="F131" i="9"/>
  <c r="C3" i="12"/>
  <c r="A3" i="13"/>
  <c r="C147" i="9"/>
  <c r="A147" i="11"/>
  <c r="F72" i="12"/>
  <c r="A72" i="13"/>
  <c r="F329" i="12"/>
  <c r="A329" i="13"/>
  <c r="D322" i="12"/>
  <c r="A322" i="13"/>
  <c r="C261" i="12"/>
  <c r="A261" i="13"/>
  <c r="F187" i="9"/>
  <c r="A187" i="11"/>
  <c r="E166" i="9"/>
  <c r="A166" i="11"/>
  <c r="F149" i="9"/>
  <c r="E134" i="9"/>
  <c r="A134" i="11"/>
  <c r="E116" i="9"/>
  <c r="A116" i="11"/>
  <c r="F115" i="9"/>
  <c r="A115" i="11"/>
  <c r="F330" i="12"/>
  <c r="D95" i="9"/>
  <c r="A95" i="11"/>
  <c r="E96" i="9"/>
  <c r="A96" i="11"/>
  <c r="E58" i="9"/>
  <c r="E70" i="12"/>
  <c r="A70" i="13"/>
  <c r="F79" i="9"/>
  <c r="A79" i="11"/>
  <c r="F269" i="12"/>
  <c r="A269" i="13"/>
  <c r="F151" i="9"/>
  <c r="A151" i="11"/>
  <c r="D22" i="12"/>
  <c r="A22" i="13"/>
  <c r="E26" i="12"/>
  <c r="A26" i="13"/>
  <c r="C57" i="12"/>
  <c r="A57" i="13"/>
  <c r="E62" i="12"/>
  <c r="A62" i="13"/>
  <c r="C285" i="12"/>
  <c r="A285" i="13"/>
  <c r="D286" i="12"/>
  <c r="A286" i="13"/>
  <c r="C3" i="9"/>
  <c r="A3" i="11"/>
  <c r="F7" i="9"/>
  <c r="A7" i="11"/>
  <c r="F5" i="9"/>
  <c r="E6" i="9"/>
  <c r="A6" i="11"/>
  <c r="F18" i="9"/>
  <c r="A18" i="11"/>
  <c r="E15" i="9"/>
  <c r="A15" i="11"/>
  <c r="F16" i="9"/>
  <c r="A16" i="11"/>
  <c r="F14" i="9"/>
  <c r="C12" i="9"/>
  <c r="A12" i="11"/>
  <c r="D13" i="9"/>
  <c r="A13" i="11"/>
  <c r="C30" i="9"/>
  <c r="A30" i="11"/>
  <c r="E31" i="9"/>
  <c r="A31" i="11"/>
  <c r="F34" i="9"/>
  <c r="A34" i="11"/>
  <c r="D49" i="9"/>
  <c r="A49" i="11"/>
  <c r="E53" i="9"/>
  <c r="A53" i="11"/>
  <c r="C48" i="9"/>
  <c r="A48" i="11"/>
  <c r="F52" i="9"/>
  <c r="A52" i="11"/>
  <c r="E51" i="9"/>
  <c r="A51" i="11"/>
  <c r="F50" i="9"/>
  <c r="A50" i="11"/>
  <c r="D347" i="12"/>
  <c r="A347" i="13"/>
  <c r="D120" i="12"/>
  <c r="A120" i="13"/>
  <c r="D299" i="12"/>
  <c r="F209" i="12"/>
  <c r="A209" i="13"/>
  <c r="F208" i="12"/>
  <c r="C208" i="12"/>
  <c r="E166" i="12"/>
  <c r="F172" i="12"/>
  <c r="D352" i="12"/>
  <c r="D558" i="12"/>
  <c r="E555" i="12"/>
  <c r="A555" i="13"/>
  <c r="D540" i="12"/>
  <c r="A540" i="13"/>
  <c r="D546" i="12"/>
  <c r="C537" i="12"/>
  <c r="A537" i="13"/>
  <c r="E538" i="12"/>
  <c r="D480" i="12"/>
  <c r="A480" i="13"/>
  <c r="E481" i="12"/>
  <c r="A481" i="13"/>
  <c r="D479" i="12"/>
  <c r="F592" i="12"/>
  <c r="D592" i="12"/>
  <c r="F581" i="12"/>
  <c r="A581" i="13"/>
  <c r="F582" i="12"/>
  <c r="E574" i="12"/>
  <c r="D575" i="12"/>
  <c r="A575" i="13"/>
  <c r="C561" i="12"/>
  <c r="A561" i="13"/>
  <c r="F569" i="12"/>
  <c r="A569" i="13"/>
  <c r="D562" i="12"/>
  <c r="A562" i="13"/>
  <c r="D563" i="12"/>
  <c r="E542" i="12"/>
  <c r="A542" i="13"/>
  <c r="C477" i="12"/>
  <c r="A477" i="13"/>
  <c r="E482" i="12"/>
  <c r="A482" i="13"/>
  <c r="F486" i="12"/>
  <c r="F485" i="12"/>
  <c r="A485" i="13"/>
  <c r="D486" i="12"/>
  <c r="A486" i="13"/>
  <c r="E483" i="12"/>
  <c r="A483" i="13"/>
  <c r="D478" i="12"/>
  <c r="F484" i="12"/>
  <c r="E484" i="12"/>
  <c r="D454" i="12"/>
  <c r="F461" i="12"/>
  <c r="A461" i="13"/>
  <c r="D462" i="12"/>
  <c r="F460" i="12"/>
  <c r="D460" i="12"/>
  <c r="E202" i="12"/>
  <c r="F210" i="12"/>
  <c r="D204" i="12"/>
  <c r="A204" i="13"/>
  <c r="D418" i="12"/>
  <c r="F174" i="12"/>
  <c r="E171" i="12"/>
  <c r="A171" i="13"/>
  <c r="C165" i="12"/>
  <c r="A165" i="13"/>
  <c r="D174" i="12"/>
  <c r="F173" i="12"/>
  <c r="A173" i="13"/>
  <c r="E169" i="12"/>
  <c r="A169" i="13"/>
  <c r="D168" i="12"/>
  <c r="A168" i="13"/>
  <c r="E170" i="12"/>
  <c r="A170" i="13"/>
  <c r="C549" i="12"/>
  <c r="A549" i="13"/>
  <c r="F558" i="12"/>
  <c r="E550" i="12"/>
  <c r="D550" i="12"/>
  <c r="F557" i="12"/>
  <c r="A557" i="13"/>
  <c r="E554" i="12"/>
  <c r="A554" i="13"/>
  <c r="D552" i="12"/>
  <c r="A552" i="13"/>
  <c r="D551" i="12"/>
  <c r="F551" i="12"/>
  <c r="E502" i="12"/>
  <c r="E506" i="12"/>
  <c r="A506" i="13"/>
  <c r="F508" i="12"/>
  <c r="E508" i="12"/>
  <c r="F448" i="12"/>
  <c r="E446" i="12"/>
  <c r="A446" i="13"/>
  <c r="D444" i="12"/>
  <c r="A444" i="13"/>
  <c r="C441" i="12"/>
  <c r="A441" i="13"/>
  <c r="D442" i="12"/>
  <c r="D443" i="12"/>
  <c r="A443" i="13"/>
  <c r="F450" i="12"/>
  <c r="E194" i="12"/>
  <c r="A194" i="13"/>
  <c r="F197" i="12"/>
  <c r="A197" i="13"/>
  <c r="F196" i="12"/>
  <c r="E190" i="12"/>
  <c r="C189" i="12"/>
  <c r="A189" i="13"/>
  <c r="E193" i="12"/>
  <c r="A193" i="13"/>
  <c r="F191" i="12"/>
  <c r="C429" i="12"/>
  <c r="A429" i="13"/>
  <c r="D432" i="12"/>
  <c r="A432" i="13"/>
  <c r="D438" i="12"/>
  <c r="F436" i="12"/>
  <c r="F438" i="12"/>
  <c r="E434" i="12"/>
  <c r="A434" i="13"/>
  <c r="E435" i="12"/>
  <c r="A435" i="13"/>
  <c r="F437" i="12"/>
  <c r="A437" i="13"/>
  <c r="F431" i="12"/>
  <c r="D179" i="12"/>
  <c r="F184" i="12"/>
  <c r="E183" i="12"/>
  <c r="A183" i="13"/>
  <c r="F186" i="12"/>
  <c r="D408" i="12"/>
  <c r="A408" i="13"/>
  <c r="E409" i="12"/>
  <c r="A409" i="13"/>
  <c r="F414" i="12"/>
  <c r="F150" i="12"/>
  <c r="E146" i="12"/>
  <c r="A146" i="13"/>
  <c r="F143" i="12"/>
  <c r="F383" i="12"/>
  <c r="D390" i="12"/>
  <c r="E382" i="12"/>
  <c r="E386" i="12"/>
  <c r="A386" i="13"/>
  <c r="E590" i="12"/>
  <c r="A590" i="13"/>
  <c r="D556" i="12"/>
  <c r="E566" i="12"/>
  <c r="A566" i="13"/>
  <c r="E553" i="12"/>
  <c r="A553" i="13"/>
  <c r="D504" i="12"/>
  <c r="A504" i="13"/>
  <c r="F496" i="12"/>
  <c r="C496" i="12"/>
  <c r="D498" i="12"/>
  <c r="E494" i="12"/>
  <c r="A494" i="13"/>
  <c r="E490" i="12"/>
  <c r="E495" i="12"/>
  <c r="A495" i="13"/>
  <c r="D450" i="12"/>
  <c r="F449" i="12"/>
  <c r="A449" i="13"/>
  <c r="E442" i="12"/>
  <c r="E460" i="12"/>
  <c r="D430" i="12"/>
  <c r="D431" i="12"/>
  <c r="A431" i="13"/>
  <c r="D198" i="12"/>
  <c r="E195" i="12"/>
  <c r="A195" i="13"/>
  <c r="D190" i="12"/>
  <c r="F185" i="12"/>
  <c r="A185" i="13"/>
  <c r="D178" i="12"/>
  <c r="E178" i="12"/>
  <c r="F179" i="12"/>
  <c r="D180" i="12"/>
  <c r="A180" i="13"/>
  <c r="C417" i="12"/>
  <c r="A417" i="13"/>
  <c r="E423" i="12"/>
  <c r="A423" i="13"/>
  <c r="E422" i="12"/>
  <c r="A422" i="13"/>
  <c r="D419" i="12"/>
  <c r="A419" i="13"/>
  <c r="D414" i="12"/>
  <c r="D407" i="12"/>
  <c r="D384" i="12"/>
  <c r="A384" i="13"/>
  <c r="D402" i="12"/>
  <c r="F395" i="12"/>
  <c r="F400" i="12"/>
  <c r="E400" i="12"/>
  <c r="E159" i="12"/>
  <c r="A159" i="13"/>
  <c r="D156" i="12"/>
  <c r="A156" i="13"/>
  <c r="D582" i="12"/>
  <c r="F580" i="12"/>
  <c r="D574" i="12"/>
  <c r="D576" i="12"/>
  <c r="A576" i="13"/>
  <c r="E543" i="12"/>
  <c r="A543" i="13"/>
  <c r="F545" i="12"/>
  <c r="A545" i="13"/>
  <c r="E541" i="12"/>
  <c r="A541" i="13"/>
  <c r="D539" i="12"/>
  <c r="F544" i="12"/>
  <c r="F539" i="12"/>
  <c r="D538" i="12"/>
  <c r="C532" i="12"/>
  <c r="E520" i="12"/>
  <c r="C501" i="12"/>
  <c r="A501" i="13"/>
  <c r="E507" i="12"/>
  <c r="A507" i="13"/>
  <c r="D502" i="12"/>
  <c r="A502" i="13"/>
  <c r="F509" i="12"/>
  <c r="A509" i="13"/>
  <c r="F503" i="12"/>
  <c r="F510" i="12"/>
  <c r="E505" i="12"/>
  <c r="A505" i="13"/>
  <c r="C489" i="12"/>
  <c r="A489" i="13"/>
  <c r="F491" i="12"/>
  <c r="D490" i="12"/>
  <c r="A490" i="13"/>
  <c r="E493" i="12"/>
  <c r="A493" i="13"/>
  <c r="F455" i="12"/>
  <c r="E459" i="12"/>
  <c r="A459" i="13"/>
  <c r="D455" i="12"/>
  <c r="A455" i="13"/>
  <c r="E458" i="12"/>
  <c r="A458" i="13"/>
  <c r="E454" i="12"/>
  <c r="D203" i="12"/>
  <c r="E207" i="12"/>
  <c r="A207" i="13"/>
  <c r="D202" i="12"/>
  <c r="E206" i="12"/>
  <c r="A206" i="13"/>
  <c r="C201" i="12"/>
  <c r="A201" i="13"/>
  <c r="F203" i="12"/>
  <c r="F426" i="12"/>
  <c r="E418" i="12"/>
  <c r="F425" i="12"/>
  <c r="A425" i="13"/>
  <c r="F424" i="12"/>
  <c r="D420" i="12"/>
  <c r="A420" i="13"/>
  <c r="F413" i="12"/>
  <c r="A413" i="13"/>
  <c r="E410" i="12"/>
  <c r="A410" i="13"/>
  <c r="C405" i="12"/>
  <c r="A405" i="13"/>
  <c r="F412" i="12"/>
  <c r="E406" i="12"/>
  <c r="F407" i="12"/>
  <c r="E411" i="12"/>
  <c r="A411" i="13"/>
  <c r="F162" i="12"/>
  <c r="D154" i="12"/>
  <c r="D155" i="12"/>
  <c r="C393" i="12"/>
  <c r="A393" i="13"/>
  <c r="E387" i="12"/>
  <c r="A387" i="13"/>
  <c r="D383" i="12"/>
  <c r="C381" i="12"/>
  <c r="A381" i="13"/>
  <c r="D150" i="12"/>
  <c r="A150" i="13"/>
  <c r="C160" i="12"/>
  <c r="E394" i="12"/>
  <c r="D395" i="12"/>
  <c r="A395" i="13"/>
  <c r="E399" i="12"/>
  <c r="A399" i="13"/>
  <c r="F402" i="12"/>
  <c r="D394" i="12"/>
  <c r="A394" i="13"/>
  <c r="E398" i="12"/>
  <c r="A398" i="13"/>
  <c r="F401" i="12"/>
  <c r="A401" i="13"/>
  <c r="D396" i="12"/>
  <c r="A396" i="13"/>
  <c r="E154" i="12"/>
  <c r="D162" i="12"/>
  <c r="A162" i="13"/>
  <c r="F155" i="12"/>
  <c r="E157" i="12"/>
  <c r="A157" i="13"/>
  <c r="F161" i="12"/>
  <c r="A161" i="13"/>
  <c r="E158" i="12"/>
  <c r="A158" i="13"/>
  <c r="E147" i="12"/>
  <c r="A147" i="13"/>
  <c r="E145" i="12"/>
  <c r="A145" i="13"/>
  <c r="D143" i="12"/>
  <c r="A143" i="13"/>
  <c r="E142" i="12"/>
  <c r="D142" i="12"/>
  <c r="C141" i="12"/>
  <c r="A141" i="13"/>
  <c r="D144" i="12"/>
  <c r="A144" i="13"/>
  <c r="F149" i="12"/>
  <c r="A149" i="13"/>
  <c r="F148" i="12"/>
  <c r="D382" i="12"/>
  <c r="A382" i="13"/>
  <c r="F389" i="12"/>
  <c r="A389" i="13"/>
  <c r="E385" i="12"/>
  <c r="A385" i="13"/>
  <c r="F390" i="12"/>
  <c r="F388" i="12"/>
  <c r="E374" i="12"/>
  <c r="A374" i="13"/>
  <c r="D371" i="12"/>
  <c r="A371" i="13"/>
  <c r="E375" i="12"/>
  <c r="A375" i="13"/>
  <c r="F378" i="12"/>
  <c r="C369" i="12"/>
  <c r="A369" i="13"/>
  <c r="D372" i="12"/>
  <c r="A372" i="13"/>
  <c r="F377" i="12"/>
  <c r="A377" i="13"/>
  <c r="D370" i="12"/>
  <c r="A370" i="13"/>
  <c r="D14" i="9"/>
  <c r="A40" i="11"/>
  <c r="A538" i="13"/>
  <c r="A582" i="13"/>
  <c r="D586" i="12"/>
  <c r="A563" i="13"/>
  <c r="C556" i="12"/>
  <c r="A299" i="13"/>
  <c r="A262" i="13"/>
  <c r="F594" i="12"/>
  <c r="A4" i="13"/>
  <c r="A527" i="13"/>
  <c r="A311" i="13"/>
  <c r="A275" i="13"/>
  <c r="A41" i="13"/>
  <c r="E589" i="12"/>
  <c r="A589" i="13"/>
  <c r="A268" i="13"/>
  <c r="A383" i="13"/>
  <c r="E496" i="12"/>
  <c r="A414" i="13"/>
  <c r="A498" i="13"/>
  <c r="A462" i="13"/>
  <c r="A478" i="13"/>
  <c r="A479" i="13"/>
  <c r="D568" i="12"/>
  <c r="A5" i="11"/>
  <c r="A364" i="13"/>
  <c r="A86" i="13"/>
  <c r="A14" i="13"/>
  <c r="A515" i="13"/>
  <c r="A76" i="13"/>
  <c r="A13" i="13"/>
  <c r="A175" i="11"/>
  <c r="A85" i="13"/>
  <c r="A358" i="13"/>
  <c r="A202" i="13"/>
  <c r="A203" i="13"/>
  <c r="A574" i="13"/>
  <c r="D496" i="12"/>
  <c r="A178" i="13"/>
  <c r="A190" i="13"/>
  <c r="A198" i="13"/>
  <c r="A430" i="13"/>
  <c r="A450" i="13"/>
  <c r="D587" i="12"/>
  <c r="F593" i="12"/>
  <c r="A593" i="13"/>
  <c r="E586" i="12"/>
  <c r="A174" i="13"/>
  <c r="D588" i="12"/>
  <c r="A588" i="13"/>
  <c r="C585" i="12"/>
  <c r="A585" i="13"/>
  <c r="A546" i="13"/>
  <c r="F587" i="12"/>
  <c r="A287" i="13"/>
  <c r="A251" i="13"/>
  <c r="A119" i="13"/>
  <c r="A526" i="13"/>
  <c r="A226" i="13"/>
  <c r="A232" i="13"/>
  <c r="A214" i="13"/>
  <c r="A274" i="13"/>
  <c r="A31" i="13"/>
  <c r="A40" i="13"/>
  <c r="A551" i="13"/>
  <c r="A550" i="13"/>
  <c r="A102" i="13"/>
  <c r="A520" i="13"/>
  <c r="A142" i="13"/>
  <c r="A154" i="13"/>
  <c r="A539" i="13"/>
  <c r="A402" i="13"/>
  <c r="A407" i="13"/>
  <c r="A496" i="13"/>
  <c r="A586" i="13"/>
  <c r="A390" i="13"/>
  <c r="A438" i="13"/>
  <c r="A442" i="13"/>
  <c r="A454" i="13"/>
  <c r="A556" i="13"/>
  <c r="A558" i="13"/>
  <c r="A378" i="13"/>
  <c r="A426" i="13"/>
  <c r="A570" i="13"/>
  <c r="A112" i="13"/>
  <c r="A352" i="13"/>
  <c r="A294" i="13"/>
  <c r="A234" i="13"/>
  <c r="A49" i="13"/>
  <c r="A58" i="13"/>
  <c r="A23" i="13"/>
  <c r="A130" i="13"/>
  <c r="A124" i="13"/>
  <c r="A131" i="13"/>
  <c r="A77" i="13"/>
  <c r="A138" i="13"/>
  <c r="A126" i="13"/>
  <c r="D594" i="12"/>
  <c r="A594" i="13"/>
  <c r="A406" i="13"/>
  <c r="A210" i="13"/>
  <c r="A510" i="13"/>
  <c r="A155" i="13"/>
  <c r="A179" i="13"/>
  <c r="A418" i="13"/>
  <c r="A32" i="13"/>
  <c r="A166" i="13"/>
  <c r="A330" i="13"/>
  <c r="A263" i="13"/>
  <c r="A191" i="13"/>
  <c r="A491" i="13"/>
  <c r="A503" i="13"/>
  <c r="A186" i="13"/>
  <c r="A514" i="13"/>
  <c r="A250" i="13"/>
  <c r="A68" i="13"/>
  <c r="A366" i="13"/>
  <c r="A246" i="13"/>
  <c r="A167" i="13"/>
  <c r="A608" i="12"/>
  <c r="B597" i="12"/>
  <c r="A5" i="13"/>
  <c r="D376" i="12"/>
  <c r="A376" i="13"/>
  <c r="D304" i="12"/>
  <c r="C460" i="12"/>
  <c r="A460" i="13"/>
  <c r="A193" i="11"/>
  <c r="A158" i="11"/>
  <c r="A68" i="11"/>
  <c r="E304" i="12"/>
  <c r="A139" i="11"/>
  <c r="A104" i="11"/>
  <c r="C340" i="12"/>
  <c r="D340" i="12"/>
  <c r="E340" i="12"/>
  <c r="D220" i="12"/>
  <c r="C220" i="12"/>
  <c r="E220" i="12"/>
  <c r="C100" i="12"/>
  <c r="D100" i="12"/>
  <c r="E100" i="12"/>
  <c r="D316" i="12"/>
  <c r="E316" i="12"/>
  <c r="C316" i="12"/>
  <c r="A194" i="11"/>
  <c r="A176" i="11"/>
  <c r="C292" i="12"/>
  <c r="E292" i="12"/>
  <c r="A14" i="11"/>
  <c r="E160" i="12"/>
  <c r="A160" i="13"/>
  <c r="E568" i="12"/>
  <c r="A568" i="13"/>
  <c r="C256" i="12"/>
  <c r="E256" i="12"/>
  <c r="D256" i="12"/>
  <c r="D244" i="12"/>
  <c r="C244" i="12"/>
  <c r="E244" i="12"/>
  <c r="E532" i="12"/>
  <c r="D532" i="12"/>
  <c r="A167" i="11"/>
  <c r="A185" i="11"/>
  <c r="C280" i="12"/>
  <c r="E280" i="12"/>
  <c r="D280" i="12"/>
  <c r="E136" i="12"/>
  <c r="D136" i="12"/>
  <c r="C328" i="12"/>
  <c r="D328" i="12"/>
  <c r="E328" i="12"/>
  <c r="A148" i="11"/>
  <c r="A131" i="11"/>
  <c r="A58" i="11"/>
  <c r="A149" i="11"/>
  <c r="A77" i="11"/>
  <c r="D172" i="12"/>
  <c r="C172" i="12"/>
  <c r="E172" i="12"/>
  <c r="D208" i="12"/>
  <c r="E208" i="12"/>
  <c r="D484" i="12"/>
  <c r="C484" i="12"/>
  <c r="C592" i="12"/>
  <c r="E592" i="12"/>
  <c r="C400" i="12"/>
  <c r="D400" i="12"/>
  <c r="E184" i="12"/>
  <c r="C184" i="12"/>
  <c r="D184" i="12"/>
  <c r="C436" i="12"/>
  <c r="E436" i="12"/>
  <c r="D436" i="12"/>
  <c r="E196" i="12"/>
  <c r="C196" i="12"/>
  <c r="D196" i="12"/>
  <c r="E448" i="12"/>
  <c r="C448" i="12"/>
  <c r="D448" i="12"/>
  <c r="C508" i="12"/>
  <c r="D508" i="12"/>
  <c r="E580" i="12"/>
  <c r="D580" i="12"/>
  <c r="C580" i="12"/>
  <c r="D388" i="12"/>
  <c r="E388" i="12"/>
  <c r="C388" i="12"/>
  <c r="E148" i="12"/>
  <c r="D148" i="12"/>
  <c r="C148" i="12"/>
  <c r="E412" i="12"/>
  <c r="C412" i="12"/>
  <c r="D412" i="12"/>
  <c r="D424" i="12"/>
  <c r="E424" i="12"/>
  <c r="C424" i="12"/>
  <c r="C544" i="12"/>
  <c r="D544" i="12"/>
  <c r="E544" i="12"/>
  <c r="A424" i="13"/>
  <c r="A412" i="13"/>
  <c r="A148" i="13"/>
  <c r="A580" i="13"/>
  <c r="A508" i="13"/>
  <c r="A448" i="13"/>
  <c r="A400" i="13"/>
  <c r="A592" i="13"/>
  <c r="A208" i="13"/>
  <c r="A172" i="13"/>
  <c r="A136" i="13"/>
  <c r="A244" i="13"/>
  <c r="A316" i="13"/>
  <c r="A587" i="13"/>
  <c r="A532" i="13"/>
  <c r="A304" i="13"/>
  <c r="A280" i="13"/>
  <c r="A256" i="13"/>
  <c r="A544" i="13"/>
  <c r="A388" i="13"/>
  <c r="A196" i="13"/>
  <c r="A436" i="13"/>
  <c r="A184" i="13"/>
  <c r="A484" i="13"/>
  <c r="A328" i="13"/>
  <c r="A292" i="13"/>
  <c r="A100" i="13"/>
  <c r="A220" i="13"/>
  <c r="A340" i="13"/>
  <c r="F604" i="12"/>
  <c r="E602" i="12"/>
  <c r="A602" i="13"/>
  <c r="E601" i="12"/>
  <c r="A601" i="13"/>
  <c r="D599" i="12"/>
  <c r="E603" i="12"/>
  <c r="A603" i="13"/>
  <c r="F599" i="12"/>
  <c r="F605" i="12"/>
  <c r="A605" i="13"/>
  <c r="F606" i="12"/>
  <c r="C597" i="12"/>
  <c r="A597" i="13"/>
  <c r="D598" i="12"/>
  <c r="E598" i="12"/>
  <c r="D606" i="12"/>
  <c r="A606" i="13"/>
  <c r="D600" i="12"/>
  <c r="A600" i="13"/>
  <c r="A620" i="12"/>
  <c r="B609" i="12"/>
  <c r="A598" i="13"/>
  <c r="A599" i="13"/>
  <c r="A632" i="12"/>
  <c r="B633" i="12"/>
  <c r="B621" i="12"/>
  <c r="E614" i="12"/>
  <c r="A614" i="13"/>
  <c r="D610" i="12"/>
  <c r="D611" i="12"/>
  <c r="F617" i="12"/>
  <c r="A617" i="13"/>
  <c r="C609" i="12"/>
  <c r="A609" i="13"/>
  <c r="F618" i="12"/>
  <c r="F611" i="12"/>
  <c r="D618" i="12"/>
  <c r="A618" i="13"/>
  <c r="E610" i="12"/>
  <c r="E613" i="12"/>
  <c r="A613" i="13"/>
  <c r="F616" i="12"/>
  <c r="D612" i="12"/>
  <c r="A612" i="13"/>
  <c r="E615" i="12"/>
  <c r="A615" i="13"/>
  <c r="C604" i="12"/>
  <c r="E604" i="12"/>
  <c r="D604" i="12"/>
  <c r="A611" i="13"/>
  <c r="A604" i="13"/>
  <c r="A610" i="13"/>
  <c r="E616" i="12"/>
  <c r="D616" i="12"/>
  <c r="C616" i="12"/>
  <c r="D630" i="12"/>
  <c r="E627" i="12"/>
  <c r="A627" i="13"/>
  <c r="E625" i="12"/>
  <c r="A625" i="13"/>
  <c r="F629" i="12"/>
  <c r="A629" i="13"/>
  <c r="F630" i="12"/>
  <c r="F623" i="12"/>
  <c r="D623" i="12"/>
  <c r="A623" i="13"/>
  <c r="E626" i="12"/>
  <c r="A626" i="13"/>
  <c r="F628" i="12"/>
  <c r="C621" i="12"/>
  <c r="A621" i="13"/>
  <c r="D622" i="12"/>
  <c r="E622" i="12"/>
  <c r="D624" i="12"/>
  <c r="A624" i="13"/>
  <c r="D642" i="12"/>
  <c r="D635" i="12"/>
  <c r="E638" i="12"/>
  <c r="A638" i="13"/>
  <c r="F642" i="12"/>
  <c r="E634" i="12"/>
  <c r="E637" i="12"/>
  <c r="A637" i="13"/>
  <c r="F640" i="12"/>
  <c r="D634" i="12"/>
  <c r="A634" i="13"/>
  <c r="D636" i="12"/>
  <c r="A636" i="13"/>
  <c r="F641" i="12"/>
  <c r="A641" i="13"/>
  <c r="C633" i="12"/>
  <c r="A633" i="13"/>
  <c r="F635" i="12"/>
  <c r="E639" i="12"/>
  <c r="A639" i="13"/>
  <c r="A622" i="13"/>
  <c r="A642" i="13"/>
  <c r="A635" i="13"/>
  <c r="A630" i="13"/>
  <c r="A616" i="13"/>
  <c r="E640" i="12"/>
  <c r="D640" i="12"/>
  <c r="C640" i="12"/>
  <c r="E628" i="12"/>
  <c r="D628" i="12"/>
  <c r="C628" i="12"/>
  <c r="A640" i="13"/>
  <c r="A628" i="13"/>
</calcChain>
</file>

<file path=xl/comments1.xml><?xml version="1.0" encoding="utf-8"?>
<comments xmlns="http://schemas.openxmlformats.org/spreadsheetml/2006/main">
  <authors>
    <author>Bruno</author>
  </authors>
  <commentList>
    <comment ref="E4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From the SAPP pool plan report</t>
        </r>
      </text>
    </comment>
    <comment ref="F4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Perdue Report</t>
        </r>
      </text>
    </comment>
    <comment ref="G4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Perdue report</t>
        </r>
      </text>
    </comment>
    <comment ref="H4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Perdue report</t>
        </r>
      </text>
    </comment>
    <comment ref="F15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This is not in the Perdue report but is estimated from the SAPP pool plan study data.</t>
        </r>
      </text>
    </comment>
  </commentList>
</comments>
</file>

<file path=xl/comments2.xml><?xml version="1.0" encoding="utf-8"?>
<comments xmlns="http://schemas.openxmlformats.org/spreadsheetml/2006/main">
  <authors>
    <author>Bruno</author>
    <author>Bruno Merven</author>
  </authors>
  <commentList>
    <comment ref="F3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From SAPP pool Plan study.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From SAPP pool Plan study.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From SAPP pool Plan study.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From Alfstad</t>
        </r>
      </text>
    </comment>
    <comment ref="L3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Based on 16hr/year per km - Personal communication JL Pabot 2006/Perdue</t>
        </r>
      </text>
    </comment>
    <comment ref="M3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From SAPP pool Plan study.</t>
        </r>
      </text>
    </comment>
    <comment ref="O3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From SAPP Overview RT Presentation July 2009.</t>
        </r>
      </text>
    </comment>
    <comment ref="O7" authorId="1">
      <text>
        <r>
          <rPr>
            <b/>
            <sz val="8"/>
            <color indexed="81"/>
            <rFont val="Tahoma"/>
            <family val="2"/>
          </rPr>
          <t>Bruno Merven:</t>
        </r>
        <r>
          <rPr>
            <sz val="8"/>
            <color indexed="81"/>
            <rFont val="Tahoma"/>
            <family val="2"/>
          </rPr>
          <t xml:space="preserve">
SADC MOU Priority Projects - July 2012</t>
        </r>
      </text>
    </comment>
    <comment ref="C13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Data from Westcor power inter-connect SAPP document.</t>
        </r>
      </text>
    </comment>
    <comment ref="G14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This must be checked
</t>
        </r>
      </text>
    </comment>
    <comment ref="G22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Unresearched estimate</t>
        </r>
      </text>
    </comment>
    <comment ref="O28" authorId="1">
      <text>
        <r>
          <rPr>
            <b/>
            <sz val="8"/>
            <color indexed="81"/>
            <rFont val="Tahoma"/>
            <family val="2"/>
          </rPr>
          <t>Bruno Merven:</t>
        </r>
        <r>
          <rPr>
            <sz val="8"/>
            <color indexed="81"/>
            <rFont val="Tahoma"/>
            <family val="2"/>
          </rPr>
          <t xml:space="preserve">
SADC MOU Priority Projects</t>
        </r>
      </text>
    </comment>
    <comment ref="J30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no reference for this value</t>
        </r>
      </text>
    </comment>
    <comment ref="E34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Not in Pool Plan study</t>
        </r>
      </text>
    </comment>
    <comment ref="N34" authorId="0">
      <text>
        <r>
          <rPr>
            <b/>
            <sz val="8"/>
            <color indexed="81"/>
            <rFont val="Tahoma"/>
            <family val="2"/>
          </rPr>
          <t>Bruno:</t>
        </r>
        <r>
          <rPr>
            <sz val="8"/>
            <color indexed="81"/>
            <rFont val="Tahoma"/>
            <family val="2"/>
          </rPr>
          <t xml:space="preserve">
From Alfstad</t>
        </r>
      </text>
    </comment>
    <comment ref="O34" authorId="1">
      <text>
        <r>
          <rPr>
            <b/>
            <sz val="8"/>
            <color indexed="81"/>
            <rFont val="Tahoma"/>
            <family val="2"/>
          </rPr>
          <t>Bruno Merven:</t>
        </r>
        <r>
          <rPr>
            <sz val="8"/>
            <color indexed="81"/>
            <rFont val="Tahoma"/>
            <family val="2"/>
          </rPr>
          <t xml:space="preserve">
not in MoU so pushed back from 2012 (Nexant Pool Plan Study) to 2018</t>
        </r>
      </text>
    </comment>
    <comment ref="O35" authorId="1">
      <text>
        <r>
          <rPr>
            <b/>
            <sz val="8"/>
            <color indexed="81"/>
            <rFont val="Tahoma"/>
            <family val="2"/>
          </rPr>
          <t>Bruno Merven:</t>
        </r>
        <r>
          <rPr>
            <sz val="8"/>
            <color indexed="81"/>
            <rFont val="Tahoma"/>
            <family val="2"/>
          </rPr>
          <t xml:space="preserve">
not in MoU so pushed back from 2012 (Nexant Pool Plan Study) to 2018</t>
        </r>
      </text>
    </comment>
    <comment ref="O37" authorId="1">
      <text>
        <r>
          <rPr>
            <b/>
            <sz val="8"/>
            <color indexed="81"/>
            <rFont val="Tahoma"/>
            <family val="2"/>
          </rPr>
          <t>Bruno Merven:</t>
        </r>
        <r>
          <rPr>
            <sz val="8"/>
            <color indexed="81"/>
            <rFont val="Tahoma"/>
            <family val="2"/>
          </rPr>
          <t xml:space="preserve">
not in MoU so pushed back from 2012 (Nexant Pool Plan Study) to 2018</t>
        </r>
      </text>
    </comment>
    <comment ref="O38" authorId="1">
      <text>
        <r>
          <rPr>
            <b/>
            <sz val="8"/>
            <color indexed="81"/>
            <rFont val="Tahoma"/>
            <family val="2"/>
          </rPr>
          <t>Bruno Merven:</t>
        </r>
        <r>
          <rPr>
            <sz val="8"/>
            <color indexed="81"/>
            <rFont val="Tahoma"/>
            <family val="2"/>
          </rPr>
          <t xml:space="preserve">
not in MoU so pushed back from 2012 (Nexant Pool Plan Study) to 2018</t>
        </r>
      </text>
    </comment>
  </commentList>
</comments>
</file>

<file path=xl/sharedStrings.xml><?xml version="1.0" encoding="utf-8"?>
<sst xmlns="http://schemas.openxmlformats.org/spreadsheetml/2006/main" count="2108" uniqueCount="321">
  <si>
    <t>BOT</t>
  </si>
  <si>
    <t>DRC</t>
  </si>
  <si>
    <t>LST</t>
  </si>
  <si>
    <t>Imports</t>
  </si>
  <si>
    <t>Exports</t>
  </si>
  <si>
    <t>Capacity (MW)</t>
  </si>
  <si>
    <t>Losses (%)</t>
  </si>
  <si>
    <t>Max Cap</t>
  </si>
  <si>
    <t>MW</t>
  </si>
  <si>
    <t>Existing Transmission infrastructure</t>
  </si>
  <si>
    <t>Country 1</t>
  </si>
  <si>
    <t>Line Capacity</t>
  </si>
  <si>
    <t>Loss Coefficient</t>
  </si>
  <si>
    <t>%</t>
  </si>
  <si>
    <t>Country 2</t>
  </si>
  <si>
    <t>[MW]</t>
  </si>
  <si>
    <t>Investment</t>
  </si>
  <si>
    <t>[$/kW]</t>
  </si>
  <si>
    <t>Losses</t>
  </si>
  <si>
    <t>[%]</t>
  </si>
  <si>
    <t>From</t>
  </si>
  <si>
    <t>To</t>
  </si>
  <si>
    <t>Forced Outage Rate</t>
  </si>
  <si>
    <t>kV</t>
  </si>
  <si>
    <t>Line Voltage</t>
  </si>
  <si>
    <t>Earliest</t>
  </si>
  <si>
    <t>year</t>
  </si>
  <si>
    <t>Voltage</t>
  </si>
  <si>
    <t>km</t>
  </si>
  <si>
    <t>Total Investment</t>
  </si>
  <si>
    <t>US$million</t>
  </si>
  <si>
    <t>Investment cost</t>
  </si>
  <si>
    <t>$/kW</t>
  </si>
  <si>
    <t>Earliest year</t>
  </si>
  <si>
    <t>losses/km</t>
  </si>
  <si>
    <t>Capacity per line</t>
  </si>
  <si>
    <t>Max lines in Pool Plan study</t>
  </si>
  <si>
    <t>Stations</t>
  </si>
  <si>
    <t>Lunda - Inga</t>
  </si>
  <si>
    <t>Westcor project</t>
  </si>
  <si>
    <t>Zizabona project</t>
  </si>
  <si>
    <t>Sesheke - Victoria</t>
  </si>
  <si>
    <t>Victoria - Karib N-S</t>
  </si>
  <si>
    <t>??- Hwange</t>
  </si>
  <si>
    <t>Sesheke - Hwange</t>
  </si>
  <si>
    <t>Sesheke - ??</t>
  </si>
  <si>
    <t>Phokoje - Mmaba</t>
  </si>
  <si>
    <t>Power</t>
  </si>
  <si>
    <t>KSMBL - MICHL</t>
  </si>
  <si>
    <t>Phomb - Songo</t>
  </si>
  <si>
    <t>Phomb - Matam</t>
  </si>
  <si>
    <t>Invesmtent per km</t>
  </si>
  <si>
    <t>Maputo - Hendr</t>
  </si>
  <si>
    <t>Songo - Bindura</t>
  </si>
  <si>
    <t>Kudu - Juno</t>
  </si>
  <si>
    <t>Mbeya - Kasma</t>
  </si>
  <si>
    <t>765 lines</t>
  </si>
  <si>
    <t>Inga - Kolwezi - Luano</t>
  </si>
  <si>
    <t>600 kVDC, 765 AC</t>
  </si>
  <si>
    <t>Luano - Kariba S - Insukamini</t>
  </si>
  <si>
    <t>Insukamini - Witkop</t>
  </si>
  <si>
    <t>600-800 kVDC</t>
  </si>
  <si>
    <t>Main Input</t>
  </si>
  <si>
    <t>Main Output</t>
  </si>
  <si>
    <t>First year</t>
  </si>
  <si>
    <t>operation time</t>
  </si>
  <si>
    <t>Plant life</t>
  </si>
  <si>
    <t>Investment Costs</t>
  </si>
  <si>
    <t>bdi (up)</t>
  </si>
  <si>
    <t>bdc (up)</t>
  </si>
  <si>
    <t>bdc (fx)</t>
  </si>
  <si>
    <t>MESSAGE Name</t>
  </si>
  <si>
    <t>Name</t>
  </si>
  <si>
    <t>Value</t>
  </si>
  <si>
    <t>share</t>
  </si>
  <si>
    <t>US$'00/kW</t>
  </si>
  <si>
    <t>New Transmission ZIZABONA</t>
  </si>
  <si>
    <t>Historical Cap</t>
  </si>
  <si>
    <t>Years</t>
  </si>
  <si>
    <t>lines cost/km</t>
  </si>
  <si>
    <t>Max lines IAEA study</t>
  </si>
  <si>
    <t xml:space="preserve">Main Output </t>
  </si>
  <si>
    <t>New Transmission ZIZABONA (Reverse)</t>
  </si>
  <si>
    <t>Inga - Auas</t>
  </si>
  <si>
    <t>Auas - Omega</t>
  </si>
  <si>
    <t>Inga - Cuanza</t>
  </si>
  <si>
    <t>Cuanza - Gaborone</t>
  </si>
  <si>
    <t>Gaborone - Pegasus</t>
  </si>
  <si>
    <t>Other Transmission Projects</t>
  </si>
  <si>
    <t>HCDC converters per line</t>
  </si>
  <si>
    <t>???</t>
  </si>
  <si>
    <t>Normandie - NH2</t>
  </si>
  <si>
    <t>Existing Transmission</t>
  </si>
  <si>
    <t>Existing Trans (Reverse)</t>
  </si>
  <si>
    <t>New Transmission Westcor</t>
  </si>
  <si>
    <t>New Transmission Westcor (Reverse)</t>
  </si>
  <si>
    <t>New Transmission 765 kV</t>
  </si>
  <si>
    <t>New Transmission 765 kV (Reverse)</t>
  </si>
  <si>
    <t>New Transmission Other Projects</t>
  </si>
  <si>
    <t>New Transmission Other (Reverse)</t>
  </si>
  <si>
    <t>Reverse</t>
  </si>
  <si>
    <t>Forward</t>
  </si>
  <si>
    <t>400, 132, 132, 132</t>
  </si>
  <si>
    <t>533, 400, 110, 275</t>
  </si>
  <si>
    <t>400, 220, 220</t>
  </si>
  <si>
    <t>400, 132</t>
  </si>
  <si>
    <t>330, 330</t>
  </si>
  <si>
    <t>a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</si>
  <si>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</si>
  <si>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</si>
  <si>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</si>
  <si>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</si>
  <si>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</si>
  <si>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</si>
  <si>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</si>
  <si>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</si>
  <si>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</si>
  <si>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</si>
  <si>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level</t>
  </si>
  <si>
    <t>code</t>
  </si>
  <si>
    <t>*</t>
  </si>
  <si>
    <t>minp</t>
  </si>
  <si>
    <t>moutp</t>
  </si>
  <si>
    <t>pll</t>
  </si>
  <si>
    <t>inv</t>
  </si>
  <si>
    <t>optm</t>
  </si>
  <si>
    <t>bdc</t>
  </si>
  <si>
    <t>con1c</t>
  </si>
  <si>
    <t>#</t>
  </si>
  <si>
    <t>hisc</t>
  </si>
  <si>
    <t>hc</t>
  </si>
  <si>
    <t>up</t>
  </si>
  <si>
    <t>ts</t>
  </si>
  <si>
    <t>alt</t>
  </si>
  <si>
    <t>m</t>
  </si>
  <si>
    <t>fyear</t>
  </si>
  <si>
    <t>Constraint value</t>
  </si>
  <si>
    <t>fx</t>
  </si>
  <si>
    <t>bdi</t>
  </si>
  <si>
    <t>BOr</t>
  </si>
  <si>
    <t>ANr</t>
  </si>
  <si>
    <t>DRr</t>
  </si>
  <si>
    <t>ELNUwesDRrANr</t>
  </si>
  <si>
    <t>ELNUwesANrDRr</t>
  </si>
  <si>
    <t>ELNUothANrDRr</t>
  </si>
  <si>
    <t>ELNUothDRrANr</t>
  </si>
  <si>
    <t>LEr</t>
  </si>
  <si>
    <t>MAr</t>
  </si>
  <si>
    <t>MOr</t>
  </si>
  <si>
    <t>ELNUothMArMOrps</t>
  </si>
  <si>
    <t>ELNUothMArMOrpm</t>
  </si>
  <si>
    <t>ELNUothMOrMArps</t>
  </si>
  <si>
    <t>ELNUothMOrMArpm</t>
  </si>
  <si>
    <t>NAr</t>
  </si>
  <si>
    <t>ELNUwesDRrNAr</t>
  </si>
  <si>
    <t>ELNUwesNArDRr</t>
  </si>
  <si>
    <t>SAr</t>
  </si>
  <si>
    <t>ELEXBOrSAr</t>
  </si>
  <si>
    <t>ELEXLErSAr</t>
  </si>
  <si>
    <t>ELEXMOrSAr</t>
  </si>
  <si>
    <t>ELEXNArSAr</t>
  </si>
  <si>
    <t>ELEXSArBOr</t>
  </si>
  <si>
    <t>ELEXSArLEr</t>
  </si>
  <si>
    <t>ELEXSArMOr</t>
  </si>
  <si>
    <t>ELEXSArNAr</t>
  </si>
  <si>
    <t>ELNUwesNArSAr</t>
  </si>
  <si>
    <t>ELNUwesSArNAr</t>
  </si>
  <si>
    <t>ELNUothLErSAr</t>
  </si>
  <si>
    <t>ELNUothMOrSAr</t>
  </si>
  <si>
    <t>ELNUothNArSAr</t>
  </si>
  <si>
    <t>ELNUothSArLEr</t>
  </si>
  <si>
    <t>ELNUothSArMOr</t>
  </si>
  <si>
    <t>ELNUothSArNAr</t>
  </si>
  <si>
    <t>SWr</t>
  </si>
  <si>
    <t>ELEXMOrSWr</t>
  </si>
  <si>
    <t>ELEXSArSWr</t>
  </si>
  <si>
    <t>ELEXSWrMOr</t>
  </si>
  <si>
    <t>ELEXSWrSAr</t>
  </si>
  <si>
    <t>ELNUothSArSWr</t>
  </si>
  <si>
    <t>ELNUothSWrSAr</t>
  </si>
  <si>
    <t>DisTArce</t>
  </si>
  <si>
    <t>TAr</t>
  </si>
  <si>
    <t>ZAr</t>
  </si>
  <si>
    <t>ELEXDRrZAr</t>
  </si>
  <si>
    <t>ELEXZArDRr</t>
  </si>
  <si>
    <t>ELNCzizNArZAr</t>
  </si>
  <si>
    <t>ELNCzizZArNAr</t>
  </si>
  <si>
    <t>ELNU765DRrZAr</t>
  </si>
  <si>
    <t>ELNU765ZArDRr</t>
  </si>
  <si>
    <t>ELNUothDRrZAr</t>
  </si>
  <si>
    <t>ELNUothMArZAr</t>
  </si>
  <si>
    <t>ELNUothTArZAr</t>
  </si>
  <si>
    <t>ELNUothZArDRr</t>
  </si>
  <si>
    <t>ELNUothZArMAr</t>
  </si>
  <si>
    <t>ELNUothZArTAr</t>
  </si>
  <si>
    <t>ZIr</t>
  </si>
  <si>
    <t>ELEXBOrZIr</t>
  </si>
  <si>
    <t>ELEXMOrZIr</t>
  </si>
  <si>
    <t>ELEXSArZIr</t>
  </si>
  <si>
    <t>ELEXZArZIr</t>
  </si>
  <si>
    <t>ELEXZIrBOr</t>
  </si>
  <si>
    <t>ELEXZIrMOr</t>
  </si>
  <si>
    <t>ELEXZIrSAr</t>
  </si>
  <si>
    <t>ELEXZIrZAr</t>
  </si>
  <si>
    <t>ELNCzizNArZIr</t>
  </si>
  <si>
    <t>ELNCzizZArZIr</t>
  </si>
  <si>
    <t>ELNCzizZIrNAr</t>
  </si>
  <si>
    <t>ELNCzizZIrZAr</t>
  </si>
  <si>
    <t>ELNU765ZArZIr</t>
  </si>
  <si>
    <t>ELNU765ZIrNAr</t>
  </si>
  <si>
    <t>ELNU765ZIrSAr</t>
  </si>
  <si>
    <t>ELNU765ZIrZAr</t>
  </si>
  <si>
    <t>ELNU765NArZIr</t>
  </si>
  <si>
    <t>ELNU765SArZIr</t>
  </si>
  <si>
    <t>ELNUothMOrZIr</t>
  </si>
  <si>
    <t>ELNUothZIrMOr</t>
  </si>
  <si>
    <t>Angola</t>
  </si>
  <si>
    <t>Botswana</t>
  </si>
  <si>
    <t>Lesotho</t>
  </si>
  <si>
    <t>Malawi</t>
  </si>
  <si>
    <t>Mozambique</t>
  </si>
  <si>
    <t>Namibia</t>
  </si>
  <si>
    <t>South Africa</t>
  </si>
  <si>
    <t>Swaziland</t>
  </si>
  <si>
    <t>Tanzania</t>
  </si>
  <si>
    <t>Zambia</t>
  </si>
  <si>
    <t>Zimbabwe</t>
  </si>
  <si>
    <t>ELNCzizBOrZIr</t>
  </si>
  <si>
    <t>ELNCzizNArBOr</t>
  </si>
  <si>
    <t>ELNCzizZIrBOr</t>
  </si>
  <si>
    <t>ELNCzizBOrNAr</t>
  </si>
  <si>
    <t>ELNUwesANrBOr</t>
  </si>
  <si>
    <t>ELNUwesBOrSAr</t>
  </si>
  <si>
    <t>ELNUwesBOrANr</t>
  </si>
  <si>
    <t>ELNUwesSArBOr</t>
  </si>
  <si>
    <t>ELNUothBOrSAr</t>
  </si>
  <si>
    <t>ELNUothSArBOr</t>
  </si>
  <si>
    <t>Merap - MaBOre</t>
  </si>
  <si>
    <t>Constraint Name</t>
  </si>
  <si>
    <t>ZIZABONA</t>
  </si>
  <si>
    <t>Westcor</t>
  </si>
  <si>
    <t>Other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</si>
  <si>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</si>
  <si>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</si>
  <si>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</si>
  <si>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</si>
  <si>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</si>
  <si>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</si>
  <si>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</si>
  <si>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</si>
  <si>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</si>
  <si>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</si>
  <si>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</si>
  <si>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</si>
  <si>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</si>
  <si>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o</t>
  </si>
  <si>
    <t>Output</t>
  </si>
  <si>
    <t>Existing</t>
  </si>
  <si>
    <t>Input</t>
  </si>
  <si>
    <t>Capacity</t>
  </si>
  <si>
    <t>New</t>
  </si>
  <si>
    <t>New Capacity</t>
  </si>
  <si>
    <t>Created generic template</t>
  </si>
  <si>
    <t>Backup</t>
  </si>
  <si>
    <t>Restore to country e.g. Angola: ANG</t>
  </si>
  <si>
    <t>Specify country specific import prices and limits</t>
  </si>
  <si>
    <t>Specify country specific demand</t>
  </si>
  <si>
    <t>Specify country specific load curve</t>
  </si>
  <si>
    <t>Specify country specific technologies (exist, site spec, generic)</t>
  </si>
  <si>
    <t>Run to test</t>
  </si>
  <si>
    <t>General, Load Regions, Energy forms, Primary imports, Transmission and Distribution, Backstop, dummy demand</t>
  </si>
  <si>
    <t>Run to test - BS techs meet demand</t>
  </si>
  <si>
    <t>start with 3 countries</t>
  </si>
  <si>
    <t>MAIN_1.zip as example</t>
  </si>
  <si>
    <t>Create/load standard tables for output</t>
  </si>
  <si>
    <t>View output</t>
  </si>
  <si>
    <t>Adjust reference case</t>
  </si>
  <si>
    <t>Implement scenario</t>
  </si>
  <si>
    <t>run to test</t>
  </si>
  <si>
    <t>view output</t>
  </si>
  <si>
    <t>compare to ref</t>
  </si>
  <si>
    <t>Multi-region model</t>
  </si>
  <si>
    <t>copy countries renaming to 3-letter country name a,b,c</t>
  </si>
  <si>
    <t>Put in transmission techs</t>
  </si>
  <si>
    <t>remove imports and exports of single country models</t>
  </si>
  <si>
    <t>run to test (5 years)</t>
  </si>
  <si>
    <t>run to test (all years)</t>
  </si>
  <si>
    <t>Analyse results</t>
  </si>
  <si>
    <t>p</t>
  </si>
  <si>
    <t>Investment Cost</t>
  </si>
  <si>
    <t>ANG</t>
  </si>
  <si>
    <t>LES</t>
  </si>
  <si>
    <t>MAL</t>
  </si>
  <si>
    <t>MOZ</t>
  </si>
  <si>
    <t>NAM</t>
  </si>
  <si>
    <t>SAF</t>
  </si>
  <si>
    <t>SWA</t>
  </si>
  <si>
    <t>TAN</t>
  </si>
  <si>
    <t>ZAM</t>
  </si>
  <si>
    <t>ZIM</t>
  </si>
  <si>
    <t>h</t>
  </si>
  <si>
    <t>Country</t>
  </si>
  <si>
    <t>Country code</t>
  </si>
  <si>
    <t>Multi-reg code</t>
  </si>
  <si>
    <t>Multi-reg id</t>
  </si>
  <si>
    <t>Updated using SAPP 2010 annual report in October 2011</t>
  </si>
  <si>
    <t>Updated in October 2011 using a presentation given by Musara in June 2011</t>
  </si>
  <si>
    <t>Anr</t>
  </si>
  <si>
    <t>Namibia Angola</t>
  </si>
  <si>
    <t>ELNUothNArAnr</t>
  </si>
  <si>
    <t>ELNUothAnrNAr</t>
  </si>
  <si>
    <t>Democratic Republic of Congo</t>
  </si>
  <si>
    <t>q</t>
  </si>
  <si>
    <t>r</t>
  </si>
  <si>
    <t>u</t>
  </si>
  <si>
    <t>t</t>
  </si>
  <si>
    <t>ELNUothSArZIr</t>
  </si>
  <si>
    <t>ELNUothZIrSAr</t>
  </si>
  <si>
    <t>v</t>
  </si>
  <si>
    <t>w</t>
  </si>
  <si>
    <t>updated in October 2012 using SADC MoU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</si>
</sst>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000%"/>
    <numFmt numFmtId="166" formatCode="0.000"/>
    <numFmt numFmtId="167" formatCode="0.0"/>
  </numFmts>
  <fonts count="14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color indexed="63"/>
      <name val="Times New Roman"/>
      <family val="1"/>
    </font>
    <font>
      <sz val="9"/>
      <name val="Times New Roman"/>
      <family val="1"/>
    </font>
    <font>
      <sz val="11"/>
      <color rgb="FF0061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9">
    <xf numFmtId="0" fontId="0" fillId="0" borderId="0"/>
    <xf numFmtId="0" fontId="4" fillId="2" borderId="0" applyNumberFormat="0" applyBorder="0" applyAlignment="0" applyProtection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13" fillId="6" borderId="0" applyNumberFormat="0" applyBorder="0" applyAlignment="0" applyProtection="0"/>
  </cellStyleXfs>
  <cellXfs count="106">
    <xf numFmtId="0" fontId="0" fillId="0" borderId="0" xfId="0"/>
    <xf numFmtId="0" fontId="6" fillId="0" borderId="0" xfId="4" applyBorder="1" applyAlignment="1">
      <alignment horizontal="center" vertical="center" wrapText="1"/>
    </xf>
    <xf numFmtId="3" fontId="0" fillId="0" borderId="0" xfId="0" applyNumberFormat="1"/>
    <xf numFmtId="0" fontId="0" fillId="0" borderId="0" xfId="0" applyBorder="1"/>
    <xf numFmtId="0" fontId="4" fillId="2" borderId="0" xfId="1"/>
    <xf numFmtId="0" fontId="6" fillId="0" borderId="0" xfId="4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/>
    <xf numFmtId="0" fontId="8" fillId="0" borderId="1" xfId="4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9" fontId="0" fillId="0" borderId="0" xfId="0" applyNumberFormat="1"/>
    <xf numFmtId="3" fontId="0" fillId="0" borderId="0" xfId="0" applyNumberFormat="1" applyAlignment="1">
      <alignment horizontal="center"/>
    </xf>
    <xf numFmtId="9" fontId="3" fillId="0" borderId="0" xfId="6" applyFont="1"/>
    <xf numFmtId="164" fontId="3" fillId="0" borderId="0" xfId="6" applyNumberFormat="1" applyFont="1"/>
    <xf numFmtId="10" fontId="3" fillId="0" borderId="0" xfId="6" applyNumberFormat="1" applyFont="1"/>
    <xf numFmtId="165" fontId="3" fillId="0" borderId="0" xfId="6" applyNumberFormat="1" applyFont="1"/>
    <xf numFmtId="2" fontId="3" fillId="0" borderId="0" xfId="6" applyNumberFormat="1" applyFont="1"/>
    <xf numFmtId="167" fontId="0" fillId="0" borderId="0" xfId="0" applyNumberFormat="1"/>
    <xf numFmtId="0" fontId="9" fillId="0" borderId="0" xfId="0" applyFont="1"/>
    <xf numFmtId="0" fontId="8" fillId="0" borderId="22" xfId="2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8" fillId="0" borderId="4" xfId="4" applyFont="1" applyBorder="1" applyAlignment="1">
      <alignment horizontal="center" vertical="center" wrapText="1"/>
    </xf>
    <xf numFmtId="0" fontId="8" fillId="0" borderId="5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164" fontId="4" fillId="2" borderId="0" xfId="6" applyNumberFormat="1" applyFont="1" applyFill="1"/>
    <xf numFmtId="10" fontId="4" fillId="2" borderId="0" xfId="6" applyNumberFormat="1" applyFont="1" applyFill="1"/>
    <xf numFmtId="0" fontId="0" fillId="0" borderId="7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2" fontId="0" fillId="0" borderId="3" xfId="0" applyNumberFormat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/>
    <xf numFmtId="164" fontId="0" fillId="0" borderId="0" xfId="0" applyNumberFormat="1"/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8" xfId="0" applyNumberFormat="1" applyBorder="1"/>
    <xf numFmtId="0" fontId="0" fillId="0" borderId="13" xfId="0" applyBorder="1"/>
    <xf numFmtId="0" fontId="0" fillId="0" borderId="11" xfId="0" applyBorder="1" applyAlignment="1">
      <alignment horizontal="center"/>
    </xf>
    <xf numFmtId="2" fontId="0" fillId="0" borderId="5" xfId="0" applyNumberFormat="1" applyBorder="1"/>
    <xf numFmtId="2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6" fillId="0" borderId="0" xfId="4"/>
    <xf numFmtId="3" fontId="4" fillId="2" borderId="0" xfId="1" applyNumberFormat="1"/>
    <xf numFmtId="167" fontId="4" fillId="2" borderId="0" xfId="1" applyNumberFormat="1"/>
    <xf numFmtId="1" fontId="0" fillId="0" borderId="7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8" fillId="0" borderId="14" xfId="4" applyNumberFormat="1" applyFont="1" applyBorder="1" applyAlignment="1">
      <alignment horizontal="center" vertical="center" wrapText="1"/>
    </xf>
    <xf numFmtId="0" fontId="8" fillId="0" borderId="13" xfId="4" applyNumberFormat="1" applyFont="1" applyBorder="1" applyAlignment="1">
      <alignment horizontal="center" vertical="center" wrapText="1"/>
    </xf>
    <xf numFmtId="2" fontId="0" fillId="0" borderId="14" xfId="0" applyNumberFormat="1" applyBorder="1"/>
    <xf numFmtId="2" fontId="0" fillId="0" borderId="13" xfId="0" applyNumberFormat="1" applyBorder="1"/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21" xfId="3" applyAlignment="1">
      <alignment horizontal="left"/>
    </xf>
    <xf numFmtId="0" fontId="7" fillId="3" borderId="0" xfId="5"/>
    <xf numFmtId="0" fontId="0" fillId="0" borderId="3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2" fontId="0" fillId="0" borderId="12" xfId="0" applyNumberFormat="1" applyBorder="1"/>
    <xf numFmtId="2" fontId="0" fillId="0" borderId="11" xfId="0" applyNumberFormat="1" applyBorder="1"/>
    <xf numFmtId="2" fontId="0" fillId="0" borderId="7" xfId="0" applyNumberFormat="1" applyBorder="1"/>
    <xf numFmtId="0" fontId="0" fillId="4" borderId="0" xfId="0" applyFill="1"/>
    <xf numFmtId="167" fontId="0" fillId="0" borderId="7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0" fontId="7" fillId="4" borderId="0" xfId="5" applyFill="1"/>
    <xf numFmtId="0" fontId="0" fillId="0" borderId="15" xfId="0" applyBorder="1"/>
    <xf numFmtId="0" fontId="0" fillId="0" borderId="16" xfId="0" applyBorder="1"/>
    <xf numFmtId="0" fontId="6" fillId="0" borderId="0" xfId="4" applyAlignment="1">
      <alignment wrapText="1"/>
    </xf>
    <xf numFmtId="0" fontId="6" fillId="0" borderId="17" xfId="4" applyBorder="1" applyAlignment="1">
      <alignment horizontal="center" wrapText="1"/>
    </xf>
    <xf numFmtId="0" fontId="6" fillId="0" borderId="18" xfId="4" applyBorder="1" applyAlignment="1">
      <alignment horizontal="center" wrapText="1"/>
    </xf>
    <xf numFmtId="0" fontId="6" fillId="0" borderId="19" xfId="4" applyBorder="1" applyAlignment="1">
      <alignment horizontal="center" wrapText="1"/>
    </xf>
    <xf numFmtId="0" fontId="4" fillId="4" borderId="0" xfId="1" applyFill="1"/>
    <xf numFmtId="0" fontId="4" fillId="2" borderId="0" xfId="1" applyAlignment="1">
      <alignment horizontal="center"/>
    </xf>
    <xf numFmtId="0" fontId="11" fillId="5" borderId="23" xfId="7" applyNumberFormat="1" applyFont="1" applyFill="1" applyBorder="1" applyAlignment="1" applyProtection="1">
      <alignment horizontal="center" vertical="center" wrapText="1"/>
    </xf>
    <xf numFmtId="4" fontId="12" fillId="0" borderId="23" xfId="7" applyNumberFormat="1" applyFont="1" applyFill="1" applyBorder="1" applyAlignment="1" applyProtection="1">
      <alignment horizontal="right" vertical="center" wrapText="1"/>
    </xf>
    <xf numFmtId="4" fontId="12" fillId="0" borderId="0" xfId="7" applyNumberFormat="1" applyFont="1" applyFill="1" applyBorder="1" applyAlignment="1" applyProtection="1">
      <alignment horizontal="left" vertical="center"/>
    </xf>
    <xf numFmtId="164" fontId="0" fillId="0" borderId="0" xfId="6" applyNumberFormat="1" applyFont="1"/>
    <xf numFmtId="0" fontId="13" fillId="6" borderId="0" xfId="8"/>
    <xf numFmtId="3" fontId="13" fillId="6" borderId="0" xfId="8" applyNumberFormat="1"/>
  </cellXfs>
  <cellStyles count="9">
    <cellStyle name="Bad" xfId="1" builtinId="27"/>
    <cellStyle name="Good" xfId="8" builtinId="26"/>
    <cellStyle name="Heading 1" xfId="2" builtinId="16"/>
    <cellStyle name="Heading 3" xfId="3" builtinId="18"/>
    <cellStyle name="Heading 4" xfId="4" builtinId="19"/>
    <cellStyle name="Neutral" xfId="5" builtinId="28"/>
    <cellStyle name="Normal" xfId="0" builtinId="0"/>
    <cellStyle name="Normal 2 2" xfId="7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uno/My%20Documents/IAEA/SADC_IAEA/Report%201%20final/SADC%20Supply_data_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Convs"/>
      <sheetName val="SA System"/>
      <sheetName val="EskomCoalEff"/>
      <sheetName val="HistCapSA"/>
      <sheetName val="Total Existing Capacity"/>
      <sheetName val="SAPP Thermal Existing"/>
      <sheetName val="SAPP Hydro Existing"/>
      <sheetName val="MSG_Exist"/>
      <sheetName val="adb_exist"/>
      <sheetName val="adb_exist2"/>
      <sheetName val="SiteSpecific_data"/>
      <sheetName val="MSG_SiteSpecific"/>
      <sheetName val="adb_sitespec"/>
      <sheetName val="adb_sitespec2"/>
      <sheetName val="Oper therm SiteSpec"/>
      <sheetName val="Oper hydro SiteSpec"/>
      <sheetName val="GenericSourceData"/>
      <sheetName val="MSG_Generic"/>
      <sheetName val="adb_generic"/>
      <sheetName val="adb_generic2"/>
      <sheetName val="CurAssumptions"/>
      <sheetName val="SAPP_FuelPrices"/>
      <sheetName val="FuelSourceData"/>
      <sheetName val="MSG_Fueldata"/>
      <sheetName val="TechCosts"/>
      <sheetName val="FuelCosts"/>
    </sheetNames>
    <sheetDataSet>
      <sheetData sheetId="0">
        <row r="81">
          <cell r="A81" t="str">
            <v>Biomass/Primary</v>
          </cell>
          <cell r="B81" t="str">
            <v>b-p</v>
          </cell>
        </row>
        <row r="82">
          <cell r="A82" t="str">
            <v>Coal/Primary</v>
          </cell>
          <cell r="B82" t="str">
            <v>c-p</v>
          </cell>
        </row>
        <row r="83">
          <cell r="A83" t="str">
            <v>Gas/Primary</v>
          </cell>
          <cell r="B83" t="str">
            <v>g-p</v>
          </cell>
        </row>
        <row r="84">
          <cell r="A84" t="str">
            <v>Nuclear/Primary</v>
          </cell>
          <cell r="B84" t="str">
            <v>n-p</v>
          </cell>
        </row>
        <row r="85">
          <cell r="A85" t="str">
            <v>Oil/Primary</v>
          </cell>
          <cell r="B85" t="str">
            <v>o-p</v>
          </cell>
        </row>
        <row r="86">
          <cell r="A86" t="str">
            <v>Electricity/Tertiary</v>
          </cell>
          <cell r="B86" t="str">
            <v>e-t</v>
          </cell>
        </row>
        <row r="87">
          <cell r="A87" t="str">
            <v>Electricity/Final</v>
          </cell>
          <cell r="B87" t="str">
            <v>e-f</v>
          </cell>
        </row>
      </sheetData>
      <sheetData sheetId="1"/>
      <sheetData sheetId="2"/>
      <sheetData sheetId="3"/>
      <sheetData sheetId="4">
        <row r="3">
          <cell r="A3" t="str">
            <v>Angola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5"/>
  </sheetPr>
  <dimension ref="A1:M33"/>
  <sheetViews>
    <sheetView workbookViewId="0">
      <selection activeCell="C21" sqref="C21:H33"/>
    </sheetView>
  </sheetViews>
  <sheetFormatPr defaultRowHeight="15" x14ac:dyDescent="0.25"/>
  <cols>
    <col min="1" max="1" width="12.140625" customWidth="1"/>
    <col min="2" max="2" width="13.140625" customWidth="1"/>
    <col min="5" max="5" width="16.5703125" customWidth="1"/>
    <col min="6" max="6" width="9" customWidth="1"/>
    <col min="7" max="7" width="10.5703125" customWidth="1"/>
    <col min="8" max="8" width="13.140625" customWidth="1"/>
  </cols>
  <sheetData>
    <row r="1" spans="1:13" x14ac:dyDescent="0.25">
      <c r="B1">
        <v>1</v>
      </c>
      <c r="C1">
        <f t="shared" ref="C1:H2" si="0">B1+1</f>
        <v>2</v>
      </c>
      <c r="D1">
        <f t="shared" si="0"/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si="0"/>
        <v>7</v>
      </c>
    </row>
    <row r="2" spans="1:13" x14ac:dyDescent="0.25">
      <c r="A2">
        <v>1</v>
      </c>
      <c r="B2">
        <f>A2+1</f>
        <v>2</v>
      </c>
      <c r="C2">
        <f t="shared" si="0"/>
        <v>3</v>
      </c>
      <c r="D2">
        <f t="shared" si="0"/>
        <v>4</v>
      </c>
      <c r="E2">
        <f t="shared" si="0"/>
        <v>5</v>
      </c>
      <c r="F2">
        <f t="shared" si="0"/>
        <v>6</v>
      </c>
      <c r="G2">
        <f t="shared" si="0"/>
        <v>7</v>
      </c>
      <c r="H2">
        <f t="shared" si="0"/>
        <v>8</v>
      </c>
    </row>
    <row r="3" spans="1:13" ht="15.75" thickBot="1" x14ac:dyDescent="0.3">
      <c r="C3" s="79" t="s">
        <v>9</v>
      </c>
      <c r="D3" s="79"/>
      <c r="E3" s="79"/>
      <c r="F3" s="79"/>
      <c r="G3" s="79"/>
      <c r="H3" s="79"/>
    </row>
    <row r="4" spans="1:13" ht="30.75" customHeight="1" x14ac:dyDescent="0.25">
      <c r="A4" t="s">
        <v>101</v>
      </c>
      <c r="B4" t="s">
        <v>100</v>
      </c>
      <c r="C4" s="1" t="s">
        <v>10</v>
      </c>
      <c r="D4" s="1" t="s">
        <v>14</v>
      </c>
      <c r="E4" s="5" t="s">
        <v>24</v>
      </c>
      <c r="F4" s="1" t="s">
        <v>11</v>
      </c>
      <c r="G4" s="1" t="s">
        <v>12</v>
      </c>
      <c r="H4" s="1" t="s">
        <v>22</v>
      </c>
    </row>
    <row r="5" spans="1:13" x14ac:dyDescent="0.25">
      <c r="C5" s="1"/>
      <c r="D5" s="1"/>
      <c r="E5" s="5" t="s">
        <v>23</v>
      </c>
      <c r="F5" s="1" t="s">
        <v>8</v>
      </c>
      <c r="G5" s="1" t="s">
        <v>13</v>
      </c>
      <c r="H5" s="1" t="s">
        <v>13</v>
      </c>
    </row>
    <row r="6" spans="1:13" x14ac:dyDescent="0.25">
      <c r="A6" t="str">
        <f>"ELEX"&amp;C6&amp;D6</f>
        <v>ELEXBOrSAr</v>
      </c>
      <c r="B6" t="str">
        <f>"ELEX"&amp;D6&amp;C6</f>
        <v>ELEXSArBOr</v>
      </c>
      <c r="C6" t="s">
        <v>139</v>
      </c>
      <c r="D6" t="s">
        <v>156</v>
      </c>
      <c r="E6" s="6" t="s">
        <v>102</v>
      </c>
      <c r="F6" s="98">
        <v>800</v>
      </c>
      <c r="G6" s="15">
        <v>1.7000000000000001E-2</v>
      </c>
      <c r="H6" s="14">
        <v>2E-3</v>
      </c>
      <c r="L6" t="s">
        <v>140</v>
      </c>
      <c r="M6" t="s">
        <v>216</v>
      </c>
    </row>
    <row r="7" spans="1:13" x14ac:dyDescent="0.25">
      <c r="A7" t="str">
        <f t="shared" ref="A7:A16" si="1">"ELEX"&amp;C7&amp;D7</f>
        <v>ELEXBOrZIr</v>
      </c>
      <c r="B7" t="str">
        <f t="shared" ref="B7:B16" si="2">"ELEX"&amp;D7&amp;C7</f>
        <v>ELEXZIrBOr</v>
      </c>
      <c r="C7" t="s">
        <v>139</v>
      </c>
      <c r="D7" t="s">
        <v>195</v>
      </c>
      <c r="E7" s="6">
        <v>400</v>
      </c>
      <c r="F7" s="87">
        <v>650</v>
      </c>
      <c r="G7" s="15">
        <v>2.5000000000000001E-2</v>
      </c>
      <c r="H7" s="14">
        <v>1.2E-2</v>
      </c>
      <c r="L7" t="s">
        <v>139</v>
      </c>
      <c r="M7" t="s">
        <v>217</v>
      </c>
    </row>
    <row r="8" spans="1:13" x14ac:dyDescent="0.25">
      <c r="A8" t="str">
        <f t="shared" si="1"/>
        <v>ELEXLErSAr</v>
      </c>
      <c r="B8" t="str">
        <f t="shared" si="2"/>
        <v>ELEXSArLEr</v>
      </c>
      <c r="C8" t="s">
        <v>146</v>
      </c>
      <c r="D8" t="s">
        <v>156</v>
      </c>
      <c r="E8" s="6">
        <v>132</v>
      </c>
      <c r="F8" s="87">
        <v>230</v>
      </c>
      <c r="G8" s="15">
        <v>6.0000000000000001E-3</v>
      </c>
      <c r="H8" s="14">
        <v>1.9E-2</v>
      </c>
      <c r="L8" t="s">
        <v>141</v>
      </c>
      <c r="M8" t="s">
        <v>311</v>
      </c>
    </row>
    <row r="9" spans="1:13" x14ac:dyDescent="0.25">
      <c r="A9" t="str">
        <f t="shared" si="1"/>
        <v>ELEXDRrZAr</v>
      </c>
      <c r="B9" t="str">
        <f t="shared" si="2"/>
        <v>ELEXZArDRr</v>
      </c>
      <c r="C9" t="s">
        <v>141</v>
      </c>
      <c r="D9" t="s">
        <v>182</v>
      </c>
      <c r="E9" s="6">
        <v>220</v>
      </c>
      <c r="F9" s="87">
        <v>260</v>
      </c>
      <c r="G9" s="15">
        <v>5.5999999999999994E-2</v>
      </c>
      <c r="H9" s="14">
        <v>9.0000000000000011E-3</v>
      </c>
      <c r="L9" t="s">
        <v>146</v>
      </c>
      <c r="M9" t="s">
        <v>218</v>
      </c>
    </row>
    <row r="10" spans="1:13" x14ac:dyDescent="0.25">
      <c r="A10" t="str">
        <f t="shared" si="1"/>
        <v>ELEXMOrSAr</v>
      </c>
      <c r="B10" t="str">
        <f t="shared" si="2"/>
        <v>ELEXSArMOr</v>
      </c>
      <c r="C10" t="s">
        <v>148</v>
      </c>
      <c r="D10" t="s">
        <v>156</v>
      </c>
      <c r="E10" s="6" t="s">
        <v>103</v>
      </c>
      <c r="F10" s="87">
        <v>3850</v>
      </c>
      <c r="G10" s="15">
        <v>0.14000000000000001</v>
      </c>
      <c r="H10" s="14">
        <v>8.0000000000000002E-3</v>
      </c>
      <c r="L10" t="s">
        <v>147</v>
      </c>
      <c r="M10" t="s">
        <v>219</v>
      </c>
    </row>
    <row r="11" spans="1:13" x14ac:dyDescent="0.25">
      <c r="A11" t="str">
        <f t="shared" si="1"/>
        <v>ELEXMOrSWr</v>
      </c>
      <c r="B11" t="str">
        <f t="shared" si="2"/>
        <v>ELEXSWrMOr</v>
      </c>
      <c r="C11" t="s">
        <v>148</v>
      </c>
      <c r="D11" t="s">
        <v>173</v>
      </c>
      <c r="E11" s="6">
        <v>400</v>
      </c>
      <c r="F11" s="98">
        <v>1450</v>
      </c>
      <c r="G11" s="15">
        <v>1.6E-2</v>
      </c>
      <c r="H11" s="14">
        <v>4.0000000000000001E-3</v>
      </c>
      <c r="L11" t="s">
        <v>148</v>
      </c>
      <c r="M11" t="s">
        <v>220</v>
      </c>
    </row>
    <row r="12" spans="1:13" x14ac:dyDescent="0.25">
      <c r="A12" t="str">
        <f t="shared" si="1"/>
        <v>ELEXMOrZIr</v>
      </c>
      <c r="B12" t="str">
        <f t="shared" si="2"/>
        <v>ELEXZIrMOr</v>
      </c>
      <c r="C12" t="s">
        <v>148</v>
      </c>
      <c r="D12" t="s">
        <v>195</v>
      </c>
      <c r="E12" s="6">
        <v>330</v>
      </c>
      <c r="F12" s="87">
        <v>500</v>
      </c>
      <c r="G12" s="15">
        <v>0.03</v>
      </c>
      <c r="H12" s="14">
        <v>9.0000000000000011E-3</v>
      </c>
      <c r="L12" t="s">
        <v>153</v>
      </c>
      <c r="M12" t="s">
        <v>221</v>
      </c>
    </row>
    <row r="13" spans="1:13" x14ac:dyDescent="0.25">
      <c r="A13" t="str">
        <f t="shared" si="1"/>
        <v>ELEXNArSAr</v>
      </c>
      <c r="B13" t="str">
        <f t="shared" si="2"/>
        <v>ELEXSArNAr</v>
      </c>
      <c r="C13" t="s">
        <v>153</v>
      </c>
      <c r="D13" t="s">
        <v>156</v>
      </c>
      <c r="E13" s="6" t="s">
        <v>104</v>
      </c>
      <c r="F13" s="87">
        <v>750</v>
      </c>
      <c r="G13" s="15">
        <v>0.05</v>
      </c>
      <c r="H13" s="14">
        <v>8.0000000000000002E-3</v>
      </c>
      <c r="L13" t="s">
        <v>156</v>
      </c>
      <c r="M13" t="s">
        <v>222</v>
      </c>
    </row>
    <row r="14" spans="1:13" x14ac:dyDescent="0.25">
      <c r="A14" t="str">
        <f t="shared" si="1"/>
        <v>ELEXSArSWr</v>
      </c>
      <c r="B14" t="str">
        <f t="shared" si="2"/>
        <v>ELEXSWrSAr</v>
      </c>
      <c r="C14" t="s">
        <v>156</v>
      </c>
      <c r="D14" t="s">
        <v>173</v>
      </c>
      <c r="E14" s="6" t="s">
        <v>105</v>
      </c>
      <c r="F14" s="87">
        <v>1450</v>
      </c>
      <c r="G14" s="15">
        <v>1.6E-2</v>
      </c>
      <c r="H14" s="14">
        <v>0.01</v>
      </c>
      <c r="L14" t="s">
        <v>173</v>
      </c>
      <c r="M14" t="s">
        <v>223</v>
      </c>
    </row>
    <row r="15" spans="1:13" x14ac:dyDescent="0.25">
      <c r="A15" t="str">
        <f t="shared" si="1"/>
        <v>ELEXSArZIr</v>
      </c>
      <c r="B15" t="str">
        <f t="shared" si="2"/>
        <v>ELEXZIrSAr</v>
      </c>
      <c r="C15" t="s">
        <v>156</v>
      </c>
      <c r="D15" t="s">
        <v>195</v>
      </c>
      <c r="E15" s="6">
        <v>400</v>
      </c>
      <c r="F15" s="4">
        <v>600</v>
      </c>
      <c r="G15" s="26">
        <v>2.5000000000000001E-4</v>
      </c>
      <c r="H15" s="25">
        <v>0</v>
      </c>
      <c r="L15" t="s">
        <v>181</v>
      </c>
      <c r="M15" t="s">
        <v>224</v>
      </c>
    </row>
    <row r="16" spans="1:13" x14ac:dyDescent="0.25">
      <c r="A16" t="str">
        <f t="shared" si="1"/>
        <v>ELEXZArZIr</v>
      </c>
      <c r="B16" t="str">
        <f t="shared" si="2"/>
        <v>ELEXZIrZAr</v>
      </c>
      <c r="C16" t="s">
        <v>182</v>
      </c>
      <c r="D16" t="s">
        <v>195</v>
      </c>
      <c r="E16" s="6" t="s">
        <v>106</v>
      </c>
      <c r="F16" s="87">
        <v>1400</v>
      </c>
      <c r="G16" s="15">
        <v>1.2E-4</v>
      </c>
      <c r="H16" s="14">
        <v>2E-3</v>
      </c>
      <c r="L16" t="s">
        <v>182</v>
      </c>
      <c r="M16" t="s">
        <v>225</v>
      </c>
    </row>
    <row r="17" spans="1:13" x14ac:dyDescent="0.25">
      <c r="L17" t="s">
        <v>195</v>
      </c>
      <c r="M17" t="s">
        <v>226</v>
      </c>
    </row>
    <row r="19" spans="1:13" x14ac:dyDescent="0.25">
      <c r="F19" s="87" t="s">
        <v>305</v>
      </c>
    </row>
    <row r="21" spans="1:13" x14ac:dyDescent="0.25">
      <c r="C21" t="str">
        <f>C4</f>
        <v>Country 1</v>
      </c>
      <c r="D21" t="str">
        <f t="shared" ref="D21:H21" si="3">D4</f>
        <v>Country 2</v>
      </c>
      <c r="E21" t="str">
        <f t="shared" si="3"/>
        <v>Line Voltage</v>
      </c>
      <c r="F21" t="str">
        <f t="shared" si="3"/>
        <v>Line Capacity</v>
      </c>
      <c r="G21" t="str">
        <f t="shared" si="3"/>
        <v>Loss Coefficient</v>
      </c>
      <c r="H21" t="str">
        <f t="shared" si="3"/>
        <v>Forced Outage Rate</v>
      </c>
    </row>
    <row r="22" spans="1:13" x14ac:dyDescent="0.25">
      <c r="E22" t="str">
        <f>E5</f>
        <v>kV</v>
      </c>
      <c r="F22" t="str">
        <f t="shared" ref="F22:H22" si="4">F5</f>
        <v>MW</v>
      </c>
      <c r="G22" t="str">
        <f t="shared" si="4"/>
        <v>%</v>
      </c>
      <c r="H22" t="str">
        <f t="shared" si="4"/>
        <v>%</v>
      </c>
    </row>
    <row r="23" spans="1:13" x14ac:dyDescent="0.25">
      <c r="A23" t="str">
        <f t="shared" ref="A23:A33" si="5">C6</f>
        <v>BOr</v>
      </c>
      <c r="B23" t="str">
        <f t="shared" ref="B23:B33" si="6">D6</f>
        <v>SAr</v>
      </c>
      <c r="C23" t="str">
        <f>VLOOKUP(A23,$L$6:$M$17,2,FALSE)</f>
        <v>Botswana</v>
      </c>
      <c r="D23" t="str">
        <f>VLOOKUP(B23,$L$6:$M$17,2,FALSE)</f>
        <v>South Africa</v>
      </c>
      <c r="E23" t="str">
        <f>E6</f>
        <v>400, 132, 132, 132</v>
      </c>
      <c r="F23">
        <f t="shared" ref="F23:H23" si="7">F6</f>
        <v>800</v>
      </c>
      <c r="G23" s="103">
        <f t="shared" si="7"/>
        <v>1.7000000000000001E-2</v>
      </c>
      <c r="H23" s="103">
        <f t="shared" si="7"/>
        <v>2E-3</v>
      </c>
    </row>
    <row r="24" spans="1:13" x14ac:dyDescent="0.25">
      <c r="A24" t="str">
        <f t="shared" si="5"/>
        <v>BOr</v>
      </c>
      <c r="B24" t="str">
        <f t="shared" si="6"/>
        <v>ZIr</v>
      </c>
      <c r="C24" t="str">
        <f t="shared" ref="C24:C33" si="8">VLOOKUP(A24,$L$6:$M$17,2,FALSE)</f>
        <v>Botswana</v>
      </c>
      <c r="D24" t="str">
        <f t="shared" ref="D24:D33" si="9">VLOOKUP(B24,$L$6:$M$17,2,FALSE)</f>
        <v>Zimbabwe</v>
      </c>
      <c r="E24">
        <f t="shared" ref="E24:H33" si="10">E7</f>
        <v>400</v>
      </c>
      <c r="F24">
        <f t="shared" si="10"/>
        <v>650</v>
      </c>
      <c r="G24" s="103">
        <f t="shared" si="10"/>
        <v>2.5000000000000001E-2</v>
      </c>
      <c r="H24" s="103">
        <f t="shared" si="10"/>
        <v>1.2E-2</v>
      </c>
    </row>
    <row r="25" spans="1:13" x14ac:dyDescent="0.25">
      <c r="A25" t="str">
        <f t="shared" si="5"/>
        <v>LEr</v>
      </c>
      <c r="B25" t="str">
        <f t="shared" si="6"/>
        <v>SAr</v>
      </c>
      <c r="C25" t="str">
        <f t="shared" si="8"/>
        <v>Lesotho</v>
      </c>
      <c r="D25" t="str">
        <f t="shared" si="9"/>
        <v>South Africa</v>
      </c>
      <c r="E25">
        <f t="shared" si="10"/>
        <v>132</v>
      </c>
      <c r="F25">
        <f t="shared" si="10"/>
        <v>230</v>
      </c>
      <c r="G25" s="103">
        <f t="shared" si="10"/>
        <v>6.0000000000000001E-3</v>
      </c>
      <c r="H25" s="103">
        <f t="shared" si="10"/>
        <v>1.9E-2</v>
      </c>
    </row>
    <row r="26" spans="1:13" x14ac:dyDescent="0.25">
      <c r="A26" t="str">
        <f t="shared" si="5"/>
        <v>DRr</v>
      </c>
      <c r="B26" t="str">
        <f t="shared" si="6"/>
        <v>ZAr</v>
      </c>
      <c r="C26" t="str">
        <f t="shared" si="8"/>
        <v>Democratic Republic of Congo</v>
      </c>
      <c r="D26" t="str">
        <f t="shared" si="9"/>
        <v>Zambia</v>
      </c>
      <c r="E26">
        <f t="shared" si="10"/>
        <v>220</v>
      </c>
      <c r="F26">
        <f t="shared" si="10"/>
        <v>260</v>
      </c>
      <c r="G26" s="103">
        <f t="shared" si="10"/>
        <v>5.5999999999999994E-2</v>
      </c>
      <c r="H26" s="103">
        <f t="shared" si="10"/>
        <v>9.0000000000000011E-3</v>
      </c>
    </row>
    <row r="27" spans="1:13" x14ac:dyDescent="0.25">
      <c r="A27" t="str">
        <f t="shared" si="5"/>
        <v>MOr</v>
      </c>
      <c r="B27" t="str">
        <f t="shared" si="6"/>
        <v>SAr</v>
      </c>
      <c r="C27" t="str">
        <f t="shared" si="8"/>
        <v>Mozambique</v>
      </c>
      <c r="D27" t="str">
        <f t="shared" si="9"/>
        <v>South Africa</v>
      </c>
      <c r="E27" t="str">
        <f t="shared" si="10"/>
        <v>533, 400, 110, 275</v>
      </c>
      <c r="F27">
        <f t="shared" si="10"/>
        <v>3850</v>
      </c>
      <c r="G27" s="103">
        <f t="shared" si="10"/>
        <v>0.14000000000000001</v>
      </c>
      <c r="H27" s="103">
        <f t="shared" si="10"/>
        <v>8.0000000000000002E-3</v>
      </c>
    </row>
    <row r="28" spans="1:13" x14ac:dyDescent="0.25">
      <c r="A28" t="str">
        <f t="shared" si="5"/>
        <v>MOr</v>
      </c>
      <c r="B28" t="str">
        <f t="shared" si="6"/>
        <v>SWr</v>
      </c>
      <c r="C28" t="str">
        <f t="shared" si="8"/>
        <v>Mozambique</v>
      </c>
      <c r="D28" t="str">
        <f t="shared" si="9"/>
        <v>Swaziland</v>
      </c>
      <c r="E28">
        <f t="shared" si="10"/>
        <v>400</v>
      </c>
      <c r="F28">
        <f t="shared" si="10"/>
        <v>1450</v>
      </c>
      <c r="G28" s="103">
        <f t="shared" si="10"/>
        <v>1.6E-2</v>
      </c>
      <c r="H28" s="103">
        <f t="shared" si="10"/>
        <v>4.0000000000000001E-3</v>
      </c>
    </row>
    <row r="29" spans="1:13" x14ac:dyDescent="0.25">
      <c r="A29" t="str">
        <f t="shared" si="5"/>
        <v>MOr</v>
      </c>
      <c r="B29" t="str">
        <f t="shared" si="6"/>
        <v>ZIr</v>
      </c>
      <c r="C29" t="str">
        <f t="shared" si="8"/>
        <v>Mozambique</v>
      </c>
      <c r="D29" t="str">
        <f t="shared" si="9"/>
        <v>Zimbabwe</v>
      </c>
      <c r="E29">
        <f t="shared" si="10"/>
        <v>330</v>
      </c>
      <c r="F29">
        <f t="shared" si="10"/>
        <v>500</v>
      </c>
      <c r="G29" s="103">
        <f t="shared" si="10"/>
        <v>0.03</v>
      </c>
      <c r="H29" s="103">
        <f t="shared" si="10"/>
        <v>9.0000000000000011E-3</v>
      </c>
    </row>
    <row r="30" spans="1:13" x14ac:dyDescent="0.25">
      <c r="A30" t="str">
        <f t="shared" si="5"/>
        <v>NAr</v>
      </c>
      <c r="B30" t="str">
        <f t="shared" si="6"/>
        <v>SAr</v>
      </c>
      <c r="C30" t="str">
        <f t="shared" si="8"/>
        <v>Namibia</v>
      </c>
      <c r="D30" t="str">
        <f t="shared" si="9"/>
        <v>South Africa</v>
      </c>
      <c r="E30" t="str">
        <f t="shared" si="10"/>
        <v>400, 220, 220</v>
      </c>
      <c r="F30">
        <f t="shared" si="10"/>
        <v>750</v>
      </c>
      <c r="G30" s="103">
        <f t="shared" si="10"/>
        <v>0.05</v>
      </c>
      <c r="H30" s="103">
        <f t="shared" si="10"/>
        <v>8.0000000000000002E-3</v>
      </c>
    </row>
    <row r="31" spans="1:13" x14ac:dyDescent="0.25">
      <c r="A31" t="str">
        <f t="shared" si="5"/>
        <v>SAr</v>
      </c>
      <c r="B31" t="str">
        <f t="shared" si="6"/>
        <v>SWr</v>
      </c>
      <c r="C31" t="str">
        <f t="shared" si="8"/>
        <v>South Africa</v>
      </c>
      <c r="D31" t="str">
        <f t="shared" si="9"/>
        <v>Swaziland</v>
      </c>
      <c r="E31" t="str">
        <f t="shared" si="10"/>
        <v>400, 132</v>
      </c>
      <c r="F31">
        <f t="shared" si="10"/>
        <v>1450</v>
      </c>
      <c r="G31" s="103">
        <f t="shared" si="10"/>
        <v>1.6E-2</v>
      </c>
      <c r="H31" s="103">
        <f t="shared" si="10"/>
        <v>0.01</v>
      </c>
    </row>
    <row r="32" spans="1:13" x14ac:dyDescent="0.25">
      <c r="A32" t="str">
        <f t="shared" si="5"/>
        <v>SAr</v>
      </c>
      <c r="B32" t="str">
        <f t="shared" si="6"/>
        <v>ZIr</v>
      </c>
      <c r="C32" t="str">
        <f t="shared" si="8"/>
        <v>South Africa</v>
      </c>
      <c r="D32" t="str">
        <f t="shared" si="9"/>
        <v>Zimbabwe</v>
      </c>
      <c r="E32">
        <f t="shared" si="10"/>
        <v>400</v>
      </c>
      <c r="F32">
        <f t="shared" si="10"/>
        <v>600</v>
      </c>
      <c r="G32" s="103">
        <f t="shared" si="10"/>
        <v>2.5000000000000001E-4</v>
      </c>
      <c r="H32" s="103">
        <f t="shared" si="10"/>
        <v>0</v>
      </c>
    </row>
    <row r="33" spans="1:8" x14ac:dyDescent="0.25">
      <c r="A33" t="str">
        <f t="shared" si="5"/>
        <v>ZAr</v>
      </c>
      <c r="B33" t="str">
        <f t="shared" si="6"/>
        <v>ZIr</v>
      </c>
      <c r="C33" t="str">
        <f t="shared" si="8"/>
        <v>Zambia</v>
      </c>
      <c r="D33" t="str">
        <f t="shared" si="9"/>
        <v>Zimbabwe</v>
      </c>
      <c r="E33" t="str">
        <f t="shared" si="10"/>
        <v>330, 330</v>
      </c>
      <c r="F33">
        <f t="shared" si="10"/>
        <v>1400</v>
      </c>
      <c r="G33" s="103">
        <f t="shared" si="10"/>
        <v>1.2E-4</v>
      </c>
      <c r="H33" s="103">
        <f t="shared" si="10"/>
        <v>2E-3</v>
      </c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/>
  </sheetPr>
  <dimension ref="A1:I13"/>
  <sheetViews>
    <sheetView workbookViewId="0">
      <selection activeCell="G1" sqref="G1:I13"/>
    </sheetView>
  </sheetViews>
  <sheetFormatPr defaultRowHeight="15" x14ac:dyDescent="0.25"/>
  <cols>
    <col min="2" max="2" width="27.85546875" customWidth="1"/>
    <col min="6" max="6" width="13.42578125" customWidth="1"/>
    <col min="7" max="7" width="9.140625" customWidth="1"/>
  </cols>
  <sheetData>
    <row r="1" spans="1:9" ht="30" x14ac:dyDescent="0.25">
      <c r="D1" t="s">
        <v>118</v>
      </c>
      <c r="E1" t="s">
        <v>119</v>
      </c>
      <c r="F1" s="94" t="s">
        <v>301</v>
      </c>
      <c r="G1" s="95" t="s">
        <v>302</v>
      </c>
      <c r="H1" s="96" t="s">
        <v>303</v>
      </c>
      <c r="I1" s="97" t="s">
        <v>304</v>
      </c>
    </row>
    <row r="2" spans="1:9" x14ac:dyDescent="0.25">
      <c r="A2" t="s">
        <v>140</v>
      </c>
      <c r="B2" t="str">
        <f>"Electricity/Secondary/"&amp;energyforms!A2</f>
        <v>Electricity/Secondary/ANr</v>
      </c>
      <c r="C2" t="s">
        <v>111</v>
      </c>
      <c r="D2" t="s">
        <v>242</v>
      </c>
      <c r="E2" t="str">
        <f>C2&amp;"-"&amp;D2&amp;"-"&amp;A2</f>
        <v>e-A-ANr</v>
      </c>
      <c r="F2" t="s">
        <v>216</v>
      </c>
      <c r="G2" s="52" t="s">
        <v>290</v>
      </c>
      <c r="H2" s="66" t="s">
        <v>140</v>
      </c>
      <c r="I2" s="33" t="s">
        <v>107</v>
      </c>
    </row>
    <row r="3" spans="1:9" x14ac:dyDescent="0.25">
      <c r="A3" t="s">
        <v>139</v>
      </c>
      <c r="B3" t="str">
        <f>"Electricity/Secondary/"&amp;energyforms!A3</f>
        <v>Electricity/Secondary/BOr</v>
      </c>
      <c r="C3" t="s">
        <v>111</v>
      </c>
      <c r="D3" t="s">
        <v>243</v>
      </c>
      <c r="E3" t="str">
        <f t="shared" ref="E3:E13" si="0">C3&amp;"-"&amp;D3&amp;"-"&amp;A3</f>
        <v>e-B-BOr</v>
      </c>
      <c r="F3" t="s">
        <v>217</v>
      </c>
      <c r="G3" s="52" t="s">
        <v>0</v>
      </c>
      <c r="H3" s="66" t="s">
        <v>139</v>
      </c>
      <c r="I3" s="33" t="s">
        <v>108</v>
      </c>
    </row>
    <row r="4" spans="1:9" x14ac:dyDescent="0.25">
      <c r="A4" t="s">
        <v>141</v>
      </c>
      <c r="B4" t="str">
        <f>"Electricity/Secondary/"&amp;energyforms!A4</f>
        <v>Electricity/Secondary/DRr</v>
      </c>
      <c r="C4" t="s">
        <v>111</v>
      </c>
      <c r="D4" t="s">
        <v>244</v>
      </c>
      <c r="E4" t="str">
        <f t="shared" si="0"/>
        <v>e-C-DRr</v>
      </c>
      <c r="F4" t="s">
        <v>1</v>
      </c>
      <c r="G4" s="52" t="s">
        <v>1</v>
      </c>
      <c r="H4" s="66" t="s">
        <v>141</v>
      </c>
      <c r="I4" s="33" t="s">
        <v>109</v>
      </c>
    </row>
    <row r="5" spans="1:9" x14ac:dyDescent="0.25">
      <c r="A5" t="s">
        <v>146</v>
      </c>
      <c r="B5" t="str">
        <f>"Electricity/Secondary/"&amp;energyforms!A5</f>
        <v>Electricity/Secondary/LEr</v>
      </c>
      <c r="C5" t="s">
        <v>111</v>
      </c>
      <c r="D5" t="s">
        <v>245</v>
      </c>
      <c r="E5" t="str">
        <f t="shared" si="0"/>
        <v>e-D-LEr</v>
      </c>
      <c r="F5" t="s">
        <v>218</v>
      </c>
      <c r="G5" s="52" t="s">
        <v>291</v>
      </c>
      <c r="H5" s="66" t="s">
        <v>146</v>
      </c>
      <c r="I5" s="33" t="s">
        <v>110</v>
      </c>
    </row>
    <row r="6" spans="1:9" x14ac:dyDescent="0.25">
      <c r="A6" t="s">
        <v>147</v>
      </c>
      <c r="B6" t="str">
        <f>"Electricity/Secondary/"&amp;energyforms!A6</f>
        <v>Electricity/Secondary/MAr</v>
      </c>
      <c r="C6" t="s">
        <v>111</v>
      </c>
      <c r="D6" t="s">
        <v>246</v>
      </c>
      <c r="E6" t="str">
        <f t="shared" si="0"/>
        <v>e-E-MAr</v>
      </c>
      <c r="F6" t="s">
        <v>219</v>
      </c>
      <c r="G6" s="52" t="s">
        <v>292</v>
      </c>
      <c r="H6" s="66" t="s">
        <v>147</v>
      </c>
      <c r="I6" s="33" t="s">
        <v>111</v>
      </c>
    </row>
    <row r="7" spans="1:9" x14ac:dyDescent="0.25">
      <c r="A7" t="s">
        <v>148</v>
      </c>
      <c r="B7" t="str">
        <f>"Electricity/Secondary/"&amp;energyforms!A7</f>
        <v>Electricity/Secondary/MOr</v>
      </c>
      <c r="C7" t="s">
        <v>111</v>
      </c>
      <c r="D7" t="s">
        <v>247</v>
      </c>
      <c r="E7" t="str">
        <f t="shared" si="0"/>
        <v>e-F-MOr</v>
      </c>
      <c r="F7" t="s">
        <v>220</v>
      </c>
      <c r="G7" s="52" t="s">
        <v>293</v>
      </c>
      <c r="H7" s="66" t="s">
        <v>148</v>
      </c>
      <c r="I7" s="33" t="s">
        <v>112</v>
      </c>
    </row>
    <row r="8" spans="1:9" x14ac:dyDescent="0.25">
      <c r="A8" t="s">
        <v>153</v>
      </c>
      <c r="B8" t="str">
        <f>"Electricity/Secondary/"&amp;energyforms!A8</f>
        <v>Electricity/Secondary/NAr</v>
      </c>
      <c r="C8" t="s">
        <v>111</v>
      </c>
      <c r="D8" t="s">
        <v>248</v>
      </c>
      <c r="E8" t="str">
        <f t="shared" si="0"/>
        <v>e-G-NAr</v>
      </c>
      <c r="F8" t="s">
        <v>221</v>
      </c>
      <c r="G8" s="52" t="s">
        <v>294</v>
      </c>
      <c r="H8" s="66" t="s">
        <v>153</v>
      </c>
      <c r="I8" s="33" t="s">
        <v>113</v>
      </c>
    </row>
    <row r="9" spans="1:9" x14ac:dyDescent="0.25">
      <c r="A9" t="s">
        <v>156</v>
      </c>
      <c r="B9" t="str">
        <f>"Electricity/Secondary/"&amp;energyforms!A9</f>
        <v>Electricity/Secondary/SAr</v>
      </c>
      <c r="C9" t="s">
        <v>111</v>
      </c>
      <c r="D9" t="s">
        <v>249</v>
      </c>
      <c r="E9" t="str">
        <f t="shared" si="0"/>
        <v>e-H-SAr</v>
      </c>
      <c r="F9" t="s">
        <v>222</v>
      </c>
      <c r="G9" s="52" t="s">
        <v>295</v>
      </c>
      <c r="H9" s="66" t="s">
        <v>156</v>
      </c>
      <c r="I9" s="33" t="s">
        <v>300</v>
      </c>
    </row>
    <row r="10" spans="1:9" x14ac:dyDescent="0.25">
      <c r="A10" t="s">
        <v>173</v>
      </c>
      <c r="B10" t="str">
        <f>"Electricity/Secondary/"&amp;energyforms!A10</f>
        <v>Electricity/Secondary/SWr</v>
      </c>
      <c r="C10" t="s">
        <v>111</v>
      </c>
      <c r="D10" t="s">
        <v>250</v>
      </c>
      <c r="E10" t="str">
        <f t="shared" si="0"/>
        <v>e-I-SWr</v>
      </c>
      <c r="F10" t="s">
        <v>223</v>
      </c>
      <c r="G10" s="52" t="s">
        <v>296</v>
      </c>
      <c r="H10" s="66" t="s">
        <v>173</v>
      </c>
      <c r="I10" s="33" t="s">
        <v>114</v>
      </c>
    </row>
    <row r="11" spans="1:9" x14ac:dyDescent="0.25">
      <c r="A11" t="s">
        <v>181</v>
      </c>
      <c r="B11" t="str">
        <f>"Electricity/Secondary/"&amp;energyforms!A11</f>
        <v>Electricity/Secondary/TAr</v>
      </c>
      <c r="C11" t="s">
        <v>111</v>
      </c>
      <c r="D11" t="s">
        <v>251</v>
      </c>
      <c r="E11" t="str">
        <f t="shared" si="0"/>
        <v>e-J-TAr</v>
      </c>
      <c r="F11" t="s">
        <v>224</v>
      </c>
      <c r="G11" s="52" t="s">
        <v>297</v>
      </c>
      <c r="H11" s="66" t="s">
        <v>181</v>
      </c>
      <c r="I11" s="33" t="s">
        <v>115</v>
      </c>
    </row>
    <row r="12" spans="1:9" x14ac:dyDescent="0.25">
      <c r="A12" t="s">
        <v>182</v>
      </c>
      <c r="B12" t="str">
        <f>"Electricity/Secondary/"&amp;energyforms!A12</f>
        <v>Electricity/Secondary/ZAr</v>
      </c>
      <c r="C12" t="s">
        <v>111</v>
      </c>
      <c r="D12" t="s">
        <v>252</v>
      </c>
      <c r="E12" t="str">
        <f t="shared" si="0"/>
        <v>e-K-ZAr</v>
      </c>
      <c r="F12" t="s">
        <v>225</v>
      </c>
      <c r="G12" s="52" t="s">
        <v>298</v>
      </c>
      <c r="H12" s="66" t="s">
        <v>182</v>
      </c>
      <c r="I12" s="33" t="s">
        <v>116</v>
      </c>
    </row>
    <row r="13" spans="1:9" x14ac:dyDescent="0.25">
      <c r="A13" t="s">
        <v>195</v>
      </c>
      <c r="B13" t="str">
        <f>"Electricity/Secondary/"&amp;energyforms!A13</f>
        <v>Electricity/Secondary/ZIr</v>
      </c>
      <c r="C13" t="s">
        <v>111</v>
      </c>
      <c r="D13" t="s">
        <v>253</v>
      </c>
      <c r="E13" t="str">
        <f t="shared" si="0"/>
        <v>e-L-ZIr</v>
      </c>
      <c r="F13" t="s">
        <v>226</v>
      </c>
      <c r="G13" s="55" t="s">
        <v>299</v>
      </c>
      <c r="H13" s="78" t="s">
        <v>195</v>
      </c>
      <c r="I13" s="48" t="s">
        <v>117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83"/>
  <sheetViews>
    <sheetView topLeftCell="A52" workbookViewId="0">
      <selection activeCell="F55" sqref="F55:F68"/>
    </sheetView>
  </sheetViews>
  <sheetFormatPr defaultRowHeight="15" x14ac:dyDescent="0.25"/>
  <cols>
    <col min="1" max="1" width="19.85546875" customWidth="1"/>
    <col min="2" max="2" width="31.5703125" customWidth="1"/>
    <col min="3" max="3" width="31.7109375" customWidth="1"/>
    <col min="4" max="4" width="30.7109375" customWidth="1"/>
    <col min="5" max="5" width="49.140625" customWidth="1"/>
    <col min="6" max="6" width="32.42578125" customWidth="1"/>
  </cols>
  <sheetData>
    <row r="1" spans="1:5" x14ac:dyDescent="0.25">
      <c r="B1" s="60" t="s">
        <v>256</v>
      </c>
      <c r="C1" s="60" t="s">
        <v>258</v>
      </c>
      <c r="D1" s="60" t="s">
        <v>259</v>
      </c>
      <c r="E1" s="60" t="s">
        <v>289</v>
      </c>
    </row>
    <row r="2" spans="1:5" x14ac:dyDescent="0.25">
      <c r="B2" s="60" t="s">
        <v>257</v>
      </c>
      <c r="C2" s="60" t="s">
        <v>257</v>
      </c>
      <c r="D2" s="60" t="s">
        <v>257</v>
      </c>
      <c r="E2" s="60"/>
    </row>
    <row r="3" spans="1:5" x14ac:dyDescent="0.25">
      <c r="A3" s="3" t="s">
        <v>157</v>
      </c>
      <c r="B3" t="str">
        <f>$A3&amp;"Out = "&amp;VLOOKUP(RIGHT($A3,3),energyforms!$A$2:$F$13,4,FALSE)&amp;"e"&amp;VLOOKUP($A3,MSG_Exist!$B$5:$K$30,4,FALSE)&amp;"e:out"</f>
        <v>ELEXBOrSArOut = Heae:out</v>
      </c>
      <c r="C3" t="str">
        <f>$A3&amp;"Inp = "&amp;VLOOKUP(RIGHT($A3,3),energyforms!$A$2:$F$13,4,FALSE)&amp;"e"&amp;VLOOKUP($A3,MSG_Exist!$B$5:$K$30,4,FALSE)&amp;"e:inp"</f>
        <v>ELEXBOrSArInp = Heae:inp</v>
      </c>
      <c r="D3" t="str">
        <f>$A3&amp;"Cap = "&amp;VLOOKUP(RIGHT($A3,3),energyforms!$A$2:$F$13,4,FALSE)&amp;"e"&amp;VLOOKUP($A3,MSG_Exist!$B$5:$K$30,4,FALSE)&amp;"e:tic"</f>
        <v>ELEXBOrSArCap = Heae:tic</v>
      </c>
      <c r="E3" t="str">
        <f>$A3&amp;"Inv = "&amp;VLOOKUP(RIGHT($A3,3),energyforms!$A$2:$F$13,4,FALSE)&amp;"e"&amp;VLOOKUP($A3,MSG_Exist!$B$5:$K$30,4,FALSE)&amp;"e:inv*"&amp;VLOOKUP(RIGHT($A3,3),energyforms!$A$2:$F$13,4,FALSE)&amp;"e"&amp;VLOOKUP($A3,MSG_Exist!$B$5:$K$30,4,FALSE)&amp;"e:yact/1000"</f>
        <v>ELEXBOrSArInv = Heae:inv*Heae:yact/1000</v>
      </c>
    </row>
    <row r="4" spans="1:5" x14ac:dyDescent="0.25">
      <c r="A4" s="3" t="s">
        <v>196</v>
      </c>
      <c r="B4" t="str">
        <f>$A4&amp;"Out = "&amp;VLOOKUP(RIGHT($A4,3),energyforms!$A$2:$F$13,4,FALSE)&amp;"e"&amp;VLOOKUP($A4,MSG_Exist!$B$5:$K$30,4,FALSE)&amp;"e:out"</f>
        <v>ELEXBOrZIrOut = Leae:out</v>
      </c>
      <c r="C4" t="str">
        <f>$A4&amp;"Inp = "&amp;VLOOKUP(RIGHT($A4,3),energyforms!$A$2:$F$13,4,FALSE)&amp;"e"&amp;VLOOKUP($A4,MSG_Exist!$B$5:$K$30,4,FALSE)&amp;"e:inp"</f>
        <v>ELEXBOrZIrInp = Leae:inp</v>
      </c>
      <c r="D4" t="str">
        <f>$A4&amp;"Cap = "&amp;VLOOKUP(RIGHT($A4,3),energyforms!$A$2:$F$13,4,FALSE)&amp;"e"&amp;VLOOKUP($A4,MSG_Exist!$B$5:$K$30,4,FALSE)&amp;"e:tic"</f>
        <v>ELEXBOrZIrCap = Leae:tic</v>
      </c>
      <c r="E4" t="str">
        <f>$A4&amp;"Inv = "&amp;VLOOKUP(RIGHT($A4,3),energyforms!$A$2:$F$13,4,FALSE)&amp;"e"&amp;VLOOKUP($A4,MSG_Exist!$B$5:$K$30,4,FALSE)&amp;"e:inv*"&amp;VLOOKUP(RIGHT($A4,3),energyforms!$A$2:$F$13,4,FALSE)&amp;"e"&amp;VLOOKUP($A4,MSG_Exist!$B$5:$K$30,4,FALSE)&amp;"e:yact/1000"</f>
        <v>ELEXBOrZIrInv = Leae:inv*Leae:yact/1000</v>
      </c>
    </row>
    <row r="5" spans="1:5" x14ac:dyDescent="0.25">
      <c r="A5" s="3" t="s">
        <v>158</v>
      </c>
      <c r="B5" t="str">
        <f>$A5&amp;"Out = "&amp;VLOOKUP(RIGHT($A5,3),energyforms!$A$2:$F$13,4,FALSE)&amp;"e"&amp;VLOOKUP($A5,MSG_Exist!$B$5:$K$30,4,FALSE)&amp;"e:out"</f>
        <v>ELEXLErSArOut = Hebe:out</v>
      </c>
      <c r="C5" t="str">
        <f>$A5&amp;"Inp = "&amp;VLOOKUP(RIGHT($A5,3),energyforms!$A$2:$F$13,4,FALSE)&amp;"e"&amp;VLOOKUP($A5,MSG_Exist!$B$5:$K$30,4,FALSE)&amp;"e:inp"</f>
        <v>ELEXLErSArInp = Hebe:inp</v>
      </c>
      <c r="D5" t="str">
        <f>$A5&amp;"Cap = "&amp;VLOOKUP(RIGHT($A5,3),energyforms!$A$2:$F$13,4,FALSE)&amp;"e"&amp;VLOOKUP($A5,MSG_Exist!$B$5:$K$30,4,FALSE)&amp;"e:tic"</f>
        <v>ELEXLErSArCap = Hebe:tic</v>
      </c>
      <c r="E5" t="str">
        <f>$A5&amp;"Inv = "&amp;VLOOKUP(RIGHT($A5,3),energyforms!$A$2:$F$13,4,FALSE)&amp;"e"&amp;VLOOKUP($A5,MSG_Exist!$B$5:$K$30,4,FALSE)&amp;"e:inv*"&amp;VLOOKUP(RIGHT($A5,3),energyforms!$A$2:$F$13,4,FALSE)&amp;"e"&amp;VLOOKUP($A5,MSG_Exist!$B$5:$K$30,4,FALSE)&amp;"e:yact/1000"</f>
        <v>ELEXLErSArInv = Hebe:inv*Hebe:yact/1000</v>
      </c>
    </row>
    <row r="6" spans="1:5" x14ac:dyDescent="0.25">
      <c r="A6" s="3" t="s">
        <v>183</v>
      </c>
      <c r="B6" t="str">
        <f>$A6&amp;"Out = "&amp;VLOOKUP(RIGHT($A6,3),energyforms!$A$2:$F$13,4,FALSE)&amp;"e"&amp;VLOOKUP($A6,MSG_Exist!$B$5:$K$30,4,FALSE)&amp;"e:out"</f>
        <v>ELEXDRrZArOut = Keae:out</v>
      </c>
      <c r="C6" t="str">
        <f>$A6&amp;"Inp = "&amp;VLOOKUP(RIGHT($A6,3),energyforms!$A$2:$F$13,4,FALSE)&amp;"e"&amp;VLOOKUP($A6,MSG_Exist!$B$5:$K$30,4,FALSE)&amp;"e:inp"</f>
        <v>ELEXDRrZArInp = Keae:inp</v>
      </c>
      <c r="D6" t="str">
        <f>$A6&amp;"Cap = "&amp;VLOOKUP(RIGHT($A6,3),energyforms!$A$2:$F$13,4,FALSE)&amp;"e"&amp;VLOOKUP($A6,MSG_Exist!$B$5:$K$30,4,FALSE)&amp;"e:tic"</f>
        <v>ELEXDRrZArCap = Keae:tic</v>
      </c>
      <c r="E6" t="str">
        <f>$A6&amp;"Inv = "&amp;VLOOKUP(RIGHT($A6,3),energyforms!$A$2:$F$13,4,FALSE)&amp;"e"&amp;VLOOKUP($A6,MSG_Exist!$B$5:$K$30,4,FALSE)&amp;"e:inv*"&amp;VLOOKUP(RIGHT($A6,3),energyforms!$A$2:$F$13,4,FALSE)&amp;"e"&amp;VLOOKUP($A6,MSG_Exist!$B$5:$K$30,4,FALSE)&amp;"e:yact/1000"</f>
        <v>ELEXDRrZArInv = Keae:inv*Keae:yact/1000</v>
      </c>
    </row>
    <row r="7" spans="1:5" x14ac:dyDescent="0.25">
      <c r="A7" s="3" t="s">
        <v>159</v>
      </c>
      <c r="B7" t="str">
        <f>$A7&amp;"Out = "&amp;VLOOKUP(RIGHT($A7,3),energyforms!$A$2:$F$13,4,FALSE)&amp;"e"&amp;VLOOKUP($A7,MSG_Exist!$B$5:$K$30,4,FALSE)&amp;"e:out"</f>
        <v>ELEXMOrSArOut = Hece:out</v>
      </c>
      <c r="C7" t="str">
        <f>$A7&amp;"Inp = "&amp;VLOOKUP(RIGHT($A7,3),energyforms!$A$2:$F$13,4,FALSE)&amp;"e"&amp;VLOOKUP($A7,MSG_Exist!$B$5:$K$30,4,FALSE)&amp;"e:inp"</f>
        <v>ELEXMOrSArInp = Hece:inp</v>
      </c>
      <c r="D7" t="str">
        <f>$A7&amp;"Cap = "&amp;VLOOKUP(RIGHT($A7,3),energyforms!$A$2:$F$13,4,FALSE)&amp;"e"&amp;VLOOKUP($A7,MSG_Exist!$B$5:$K$30,4,FALSE)&amp;"e:tic"</f>
        <v>ELEXMOrSArCap = Hece:tic</v>
      </c>
      <c r="E7" t="str">
        <f>$A7&amp;"Inv = "&amp;VLOOKUP(RIGHT($A7,3),energyforms!$A$2:$F$13,4,FALSE)&amp;"e"&amp;VLOOKUP($A7,MSG_Exist!$B$5:$K$30,4,FALSE)&amp;"e:inv*"&amp;VLOOKUP(RIGHT($A7,3),energyforms!$A$2:$F$13,4,FALSE)&amp;"e"&amp;VLOOKUP($A7,MSG_Exist!$B$5:$K$30,4,FALSE)&amp;"e:yact/1000"</f>
        <v>ELEXMOrSArInv = Hece:inv*Hece:yact/1000</v>
      </c>
    </row>
    <row r="8" spans="1:5" x14ac:dyDescent="0.25">
      <c r="A8" s="3" t="s">
        <v>174</v>
      </c>
      <c r="B8" t="str">
        <f>$A8&amp;"Out = "&amp;VLOOKUP(RIGHT($A8,3),energyforms!$A$2:$F$13,4,FALSE)&amp;"e"&amp;VLOOKUP($A8,MSG_Exist!$B$5:$K$30,4,FALSE)&amp;"e:out"</f>
        <v>ELEXMOrSWrOut = Ieae:out</v>
      </c>
      <c r="C8" t="str">
        <f>$A8&amp;"Inp = "&amp;VLOOKUP(RIGHT($A8,3),energyforms!$A$2:$F$13,4,FALSE)&amp;"e"&amp;VLOOKUP($A8,MSG_Exist!$B$5:$K$30,4,FALSE)&amp;"e:inp"</f>
        <v>ELEXMOrSWrInp = Ieae:inp</v>
      </c>
      <c r="D8" t="str">
        <f>$A8&amp;"Cap = "&amp;VLOOKUP(RIGHT($A8,3),energyforms!$A$2:$F$13,4,FALSE)&amp;"e"&amp;VLOOKUP($A8,MSG_Exist!$B$5:$K$30,4,FALSE)&amp;"e:tic"</f>
        <v>ELEXMOrSWrCap = Ieae:tic</v>
      </c>
      <c r="E8" t="str">
        <f>$A8&amp;"Inv = "&amp;VLOOKUP(RIGHT($A8,3),energyforms!$A$2:$F$13,4,FALSE)&amp;"e"&amp;VLOOKUP($A8,MSG_Exist!$B$5:$K$30,4,FALSE)&amp;"e:inv*"&amp;VLOOKUP(RIGHT($A8,3),energyforms!$A$2:$F$13,4,FALSE)&amp;"e"&amp;VLOOKUP($A8,MSG_Exist!$B$5:$K$30,4,FALSE)&amp;"e:yact/1000"</f>
        <v>ELEXMOrSWrInv = Ieae:inv*Ieae:yact/1000</v>
      </c>
    </row>
    <row r="9" spans="1:5" x14ac:dyDescent="0.25">
      <c r="A9" s="3" t="s">
        <v>197</v>
      </c>
      <c r="B9" t="str">
        <f>$A9&amp;"Out = "&amp;VLOOKUP(RIGHT($A9,3),energyforms!$A$2:$F$13,4,FALSE)&amp;"e"&amp;VLOOKUP($A9,MSG_Exist!$B$5:$K$30,4,FALSE)&amp;"e:out"</f>
        <v>ELEXMOrZIrOut = Lebe:out</v>
      </c>
      <c r="C9" t="str">
        <f>$A9&amp;"Inp = "&amp;VLOOKUP(RIGHT($A9,3),energyforms!$A$2:$F$13,4,FALSE)&amp;"e"&amp;VLOOKUP($A9,MSG_Exist!$B$5:$K$30,4,FALSE)&amp;"e:inp"</f>
        <v>ELEXMOrZIrInp = Lebe:inp</v>
      </c>
      <c r="D9" t="str">
        <f>$A9&amp;"Cap = "&amp;VLOOKUP(RIGHT($A9,3),energyforms!$A$2:$F$13,4,FALSE)&amp;"e"&amp;VLOOKUP($A9,MSG_Exist!$B$5:$K$30,4,FALSE)&amp;"e:tic"</f>
        <v>ELEXMOrZIrCap = Lebe:tic</v>
      </c>
      <c r="E9" t="str">
        <f>$A9&amp;"Inv = "&amp;VLOOKUP(RIGHT($A9,3),energyforms!$A$2:$F$13,4,FALSE)&amp;"e"&amp;VLOOKUP($A9,MSG_Exist!$B$5:$K$30,4,FALSE)&amp;"e:inv*"&amp;VLOOKUP(RIGHT($A9,3),energyforms!$A$2:$F$13,4,FALSE)&amp;"e"&amp;VLOOKUP($A9,MSG_Exist!$B$5:$K$30,4,FALSE)&amp;"e:yact/1000"</f>
        <v>ELEXMOrZIrInv = Lebe:inv*Lebe:yact/1000</v>
      </c>
    </row>
    <row r="10" spans="1:5" x14ac:dyDescent="0.25">
      <c r="A10" s="3" t="s">
        <v>160</v>
      </c>
      <c r="B10" t="str">
        <f>$A10&amp;"Out = "&amp;VLOOKUP(RIGHT($A10,3),energyforms!$A$2:$F$13,4,FALSE)&amp;"e"&amp;VLOOKUP($A10,MSG_Exist!$B$5:$K$30,4,FALSE)&amp;"e:out"</f>
        <v>ELEXNArSArOut = Hede:out</v>
      </c>
      <c r="C10" t="str">
        <f>$A10&amp;"Inp = "&amp;VLOOKUP(RIGHT($A10,3),energyforms!$A$2:$F$13,4,FALSE)&amp;"e"&amp;VLOOKUP($A10,MSG_Exist!$B$5:$K$30,4,FALSE)&amp;"e:inp"</f>
        <v>ELEXNArSArInp = Hede:inp</v>
      </c>
      <c r="D10" t="str">
        <f>$A10&amp;"Cap = "&amp;VLOOKUP(RIGHT($A10,3),energyforms!$A$2:$F$13,4,FALSE)&amp;"e"&amp;VLOOKUP($A10,MSG_Exist!$B$5:$K$30,4,FALSE)&amp;"e:tic"</f>
        <v>ELEXNArSArCap = Hede:tic</v>
      </c>
      <c r="E10" t="str">
        <f>$A10&amp;"Inv = "&amp;VLOOKUP(RIGHT($A10,3),energyforms!$A$2:$F$13,4,FALSE)&amp;"e"&amp;VLOOKUP($A10,MSG_Exist!$B$5:$K$30,4,FALSE)&amp;"e:inv*"&amp;VLOOKUP(RIGHT($A10,3),energyforms!$A$2:$F$13,4,FALSE)&amp;"e"&amp;VLOOKUP($A10,MSG_Exist!$B$5:$K$30,4,FALSE)&amp;"e:yact/1000"</f>
        <v>ELEXNArSArInv = Hede:inv*Hede:yact/1000</v>
      </c>
    </row>
    <row r="11" spans="1:5" x14ac:dyDescent="0.25">
      <c r="A11" s="3" t="s">
        <v>175</v>
      </c>
      <c r="B11" t="str">
        <f>$A11&amp;"Out = "&amp;VLOOKUP(RIGHT($A11,3),energyforms!$A$2:$F$13,4,FALSE)&amp;"e"&amp;VLOOKUP($A11,MSG_Exist!$B$5:$K$30,4,FALSE)&amp;"e:out"</f>
        <v>ELEXSArSWrOut = Iebe:out</v>
      </c>
      <c r="C11" t="str">
        <f>$A11&amp;"Inp = "&amp;VLOOKUP(RIGHT($A11,3),energyforms!$A$2:$F$13,4,FALSE)&amp;"e"&amp;VLOOKUP($A11,MSG_Exist!$B$5:$K$30,4,FALSE)&amp;"e:inp"</f>
        <v>ELEXSArSWrInp = Iebe:inp</v>
      </c>
      <c r="D11" t="str">
        <f>$A11&amp;"Cap = "&amp;VLOOKUP(RIGHT($A11,3),energyforms!$A$2:$F$13,4,FALSE)&amp;"e"&amp;VLOOKUP($A11,MSG_Exist!$B$5:$K$30,4,FALSE)&amp;"e:tic"</f>
        <v>ELEXSArSWrCap = Iebe:tic</v>
      </c>
      <c r="E11" t="str">
        <f>$A11&amp;"Inv = "&amp;VLOOKUP(RIGHT($A11,3),energyforms!$A$2:$F$13,4,FALSE)&amp;"e"&amp;VLOOKUP($A11,MSG_Exist!$B$5:$K$30,4,FALSE)&amp;"e:inv*"&amp;VLOOKUP(RIGHT($A11,3),energyforms!$A$2:$F$13,4,FALSE)&amp;"e"&amp;VLOOKUP($A11,MSG_Exist!$B$5:$K$30,4,FALSE)&amp;"e:yact/1000"</f>
        <v>ELEXSArSWrInv = Iebe:inv*Iebe:yact/1000</v>
      </c>
    </row>
    <row r="12" spans="1:5" x14ac:dyDescent="0.25">
      <c r="A12" s="3" t="s">
        <v>198</v>
      </c>
      <c r="B12" t="str">
        <f>$A12&amp;"Out = "&amp;VLOOKUP(RIGHT($A12,3),energyforms!$A$2:$F$13,4,FALSE)&amp;"e"&amp;VLOOKUP($A12,MSG_Exist!$B$5:$K$30,4,FALSE)&amp;"e:out"</f>
        <v>ELEXSArZIrOut = Lece:out</v>
      </c>
      <c r="C12" t="str">
        <f>$A12&amp;"Inp = "&amp;VLOOKUP(RIGHT($A12,3),energyforms!$A$2:$F$13,4,FALSE)&amp;"e"&amp;VLOOKUP($A12,MSG_Exist!$B$5:$K$30,4,FALSE)&amp;"e:inp"</f>
        <v>ELEXSArZIrInp = Lece:inp</v>
      </c>
      <c r="D12" t="str">
        <f>$A12&amp;"Cap = "&amp;VLOOKUP(RIGHT($A12,3),energyforms!$A$2:$F$13,4,FALSE)&amp;"e"&amp;VLOOKUP($A12,MSG_Exist!$B$5:$K$30,4,FALSE)&amp;"e:tic"</f>
        <v>ELEXSArZIrCap = Lece:tic</v>
      </c>
      <c r="E12" t="str">
        <f>$A12&amp;"Inv = "&amp;VLOOKUP(RIGHT($A12,3),energyforms!$A$2:$F$13,4,FALSE)&amp;"e"&amp;VLOOKUP($A12,MSG_Exist!$B$5:$K$30,4,FALSE)&amp;"e:inv*"&amp;VLOOKUP(RIGHT($A12,3),energyforms!$A$2:$F$13,4,FALSE)&amp;"e"&amp;VLOOKUP($A12,MSG_Exist!$B$5:$K$30,4,FALSE)&amp;"e:yact/1000"</f>
        <v>ELEXSArZIrInv = Lece:inv*Lece:yact/1000</v>
      </c>
    </row>
    <row r="13" spans="1:5" s="54" customFormat="1" x14ac:dyDescent="0.25">
      <c r="A13" s="54" t="s">
        <v>199</v>
      </c>
      <c r="B13" s="54" t="str">
        <f>$A13&amp;"Out = "&amp;VLOOKUP(RIGHT($A13,3),energyforms!$A$2:$F$13,4,FALSE)&amp;"e"&amp;VLOOKUP($A13,MSG_Exist!$B$5:$K$30,4,FALSE)&amp;"e:out"</f>
        <v>ELEXZArZIrOut = Lede:out</v>
      </c>
      <c r="C13" s="54" t="str">
        <f>$A13&amp;"Inp = "&amp;VLOOKUP(RIGHT($A13,3),energyforms!$A$2:$F$13,4,FALSE)&amp;"e"&amp;VLOOKUP($A13,MSG_Exist!$B$5:$K$30,4,FALSE)&amp;"e:inp"</f>
        <v>ELEXZArZIrInp = Lede:inp</v>
      </c>
      <c r="D13" s="54" t="str">
        <f>$A13&amp;"Cap = "&amp;VLOOKUP(RIGHT($A13,3),energyforms!$A$2:$F$13,4,FALSE)&amp;"e"&amp;VLOOKUP($A13,MSG_Exist!$B$5:$K$30,4,FALSE)&amp;"e:tic"</f>
        <v>ELEXZArZIrCap = Lede:tic</v>
      </c>
      <c r="E13" t="str">
        <f>$A13&amp;"Inv = "&amp;VLOOKUP(RIGHT($A13,3),energyforms!$A$2:$F$13,4,FALSE)&amp;"e"&amp;VLOOKUP($A13,MSG_Exist!$B$5:$K$30,4,FALSE)&amp;"e:inv*"&amp;VLOOKUP(RIGHT($A13,3),energyforms!$A$2:$F$13,4,FALSE)&amp;"e"&amp;VLOOKUP($A13,MSG_Exist!$B$5:$K$30,4,FALSE)&amp;"e:yact/1000"</f>
        <v>ELEXZArZIrInv = Lede:inv*Lede:yact/1000</v>
      </c>
    </row>
    <row r="14" spans="1:5" x14ac:dyDescent="0.25">
      <c r="A14" s="3" t="s">
        <v>161</v>
      </c>
      <c r="B14" t="str">
        <f>$A14&amp;"Out = "&amp;VLOOKUP(RIGHT($A14,3),energyforms!$A$2:$F$13,4,FALSE)&amp;"e"&amp;VLOOKUP($A14,MSG_Exist!$B$5:$K$30,4,FALSE)&amp;"e:out"</f>
        <v>ELEXSArBOrOut = Beae:out</v>
      </c>
      <c r="C14" t="str">
        <f>$A14&amp;"Inp = "&amp;VLOOKUP(RIGHT($A14,3),energyforms!$A$2:$F$13,4,FALSE)&amp;"e"&amp;VLOOKUP($A14,MSG_Exist!$B$5:$K$30,4,FALSE)&amp;"e:inp"</f>
        <v>ELEXSArBOrInp = Beae:inp</v>
      </c>
      <c r="D14" t="str">
        <f>$A14&amp;"Cap = "&amp;VLOOKUP(RIGHT($A14,3),energyforms!$A$2:$F$13,4,FALSE)&amp;"e"&amp;VLOOKUP($A14,MSG_Exist!$B$5:$K$30,4,FALSE)&amp;"e:tic"</f>
        <v>ELEXSArBOrCap = Beae:tic</v>
      </c>
      <c r="E14" t="str">
        <f>$A14&amp;"Inv = "&amp;VLOOKUP(RIGHT($A14,3),energyforms!$A$2:$F$13,4,FALSE)&amp;"e"&amp;VLOOKUP($A14,MSG_Exist!$B$5:$K$30,4,FALSE)&amp;"e:inv*"&amp;VLOOKUP(RIGHT($A14,3),energyforms!$A$2:$F$13,4,FALSE)&amp;"e"&amp;VLOOKUP($A14,MSG_Exist!$B$5:$K$30,4,FALSE)&amp;"e:yact/1000"</f>
        <v>ELEXSArBOrInv = Beae:inv*Beae:yact/1000</v>
      </c>
    </row>
    <row r="15" spans="1:5" x14ac:dyDescent="0.25">
      <c r="A15" s="3" t="s">
        <v>200</v>
      </c>
      <c r="B15" t="str">
        <f>$A15&amp;"Out = "&amp;VLOOKUP(RIGHT($A15,3),energyforms!$A$2:$F$13,4,FALSE)&amp;"e"&amp;VLOOKUP($A15,MSG_Exist!$B$5:$K$30,4,FALSE)&amp;"e:out"</f>
        <v>ELEXZIrBOrOut = Bebe:out</v>
      </c>
      <c r="C15" t="str">
        <f>$A15&amp;"Inp = "&amp;VLOOKUP(RIGHT($A15,3),energyforms!$A$2:$F$13,4,FALSE)&amp;"e"&amp;VLOOKUP($A15,MSG_Exist!$B$5:$K$30,4,FALSE)&amp;"e:inp"</f>
        <v>ELEXZIrBOrInp = Bebe:inp</v>
      </c>
      <c r="D15" t="str">
        <f>$A15&amp;"Cap = "&amp;VLOOKUP(RIGHT($A15,3),energyforms!$A$2:$F$13,4,FALSE)&amp;"e"&amp;VLOOKUP($A15,MSG_Exist!$B$5:$K$30,4,FALSE)&amp;"e:tic"</f>
        <v>ELEXZIrBOrCap = Bebe:tic</v>
      </c>
      <c r="E15" t="str">
        <f>$A15&amp;"Inv = "&amp;VLOOKUP(RIGHT($A15,3),energyforms!$A$2:$F$13,4,FALSE)&amp;"e"&amp;VLOOKUP($A15,MSG_Exist!$B$5:$K$30,4,FALSE)&amp;"e:inv*"&amp;VLOOKUP(RIGHT($A15,3),energyforms!$A$2:$F$13,4,FALSE)&amp;"e"&amp;VLOOKUP($A15,MSG_Exist!$B$5:$K$30,4,FALSE)&amp;"e:yact/1000"</f>
        <v>ELEXZIrBOrInv = Bebe:inv*Bebe:yact/1000</v>
      </c>
    </row>
    <row r="16" spans="1:5" x14ac:dyDescent="0.25">
      <c r="A16" s="3" t="s">
        <v>162</v>
      </c>
      <c r="B16" t="str">
        <f>$A16&amp;"Out = "&amp;VLOOKUP(RIGHT($A16,3),energyforms!$A$2:$F$13,4,FALSE)&amp;"e"&amp;VLOOKUP($A16,MSG_Exist!$B$5:$K$30,4,FALSE)&amp;"e:out"</f>
        <v>ELEXSArLErOut = Deae:out</v>
      </c>
      <c r="C16" t="str">
        <f>$A16&amp;"Inp = "&amp;VLOOKUP(RIGHT($A16,3),energyforms!$A$2:$F$13,4,FALSE)&amp;"e"&amp;VLOOKUP($A16,MSG_Exist!$B$5:$K$30,4,FALSE)&amp;"e:inp"</f>
        <v>ELEXSArLErInp = Deae:inp</v>
      </c>
      <c r="D16" t="str">
        <f>$A16&amp;"Cap = "&amp;VLOOKUP(RIGHT($A16,3),energyforms!$A$2:$F$13,4,FALSE)&amp;"e"&amp;VLOOKUP($A16,MSG_Exist!$B$5:$K$30,4,FALSE)&amp;"e:tic"</f>
        <v>ELEXSArLErCap = Deae:tic</v>
      </c>
      <c r="E16" t="str">
        <f>$A16&amp;"Inv = "&amp;VLOOKUP(RIGHT($A16,3),energyforms!$A$2:$F$13,4,FALSE)&amp;"e"&amp;VLOOKUP($A16,MSG_Exist!$B$5:$K$30,4,FALSE)&amp;"e:inv*"&amp;VLOOKUP(RIGHT($A16,3),energyforms!$A$2:$F$13,4,FALSE)&amp;"e"&amp;VLOOKUP($A16,MSG_Exist!$B$5:$K$30,4,FALSE)&amp;"e:yact/1000"</f>
        <v>ELEXSArLErInv = Deae:inv*Deae:yact/1000</v>
      </c>
    </row>
    <row r="17" spans="1:6" x14ac:dyDescent="0.25">
      <c r="A17" s="3" t="s">
        <v>184</v>
      </c>
      <c r="B17" t="str">
        <f>$A17&amp;"Out = "&amp;VLOOKUP(RIGHT($A17,3),energyforms!$A$2:$F$13,4,FALSE)&amp;"e"&amp;VLOOKUP($A17,MSG_Exist!$B$5:$K$30,4,FALSE)&amp;"e:out"</f>
        <v>ELEXZArDRrOut = Ceae:out</v>
      </c>
      <c r="C17" t="str">
        <f>$A17&amp;"Inp = "&amp;VLOOKUP(RIGHT($A17,3),energyforms!$A$2:$F$13,4,FALSE)&amp;"e"&amp;VLOOKUP($A17,MSG_Exist!$B$5:$K$30,4,FALSE)&amp;"e:inp"</f>
        <v>ELEXZArDRrInp = Ceae:inp</v>
      </c>
      <c r="D17" t="str">
        <f>$A17&amp;"Cap = "&amp;VLOOKUP(RIGHT($A17,3),energyforms!$A$2:$F$13,4,FALSE)&amp;"e"&amp;VLOOKUP($A17,MSG_Exist!$B$5:$K$30,4,FALSE)&amp;"e:tic"</f>
        <v>ELEXZArDRrCap = Ceae:tic</v>
      </c>
      <c r="E17" t="str">
        <f>$A17&amp;"Inv = "&amp;VLOOKUP(RIGHT($A17,3),energyforms!$A$2:$F$13,4,FALSE)&amp;"e"&amp;VLOOKUP($A17,MSG_Exist!$B$5:$K$30,4,FALSE)&amp;"e:inv*"&amp;VLOOKUP(RIGHT($A17,3),energyforms!$A$2:$F$13,4,FALSE)&amp;"e"&amp;VLOOKUP($A17,MSG_Exist!$B$5:$K$30,4,FALSE)&amp;"e:yact/1000"</f>
        <v>ELEXZArDRrInv = Ceae:inv*Ceae:yact/1000</v>
      </c>
    </row>
    <row r="18" spans="1:6" x14ac:dyDescent="0.25">
      <c r="A18" s="3" t="s">
        <v>163</v>
      </c>
      <c r="B18" t="str">
        <f>$A18&amp;"Out = "&amp;VLOOKUP(RIGHT($A18,3),energyforms!$A$2:$F$13,4,FALSE)&amp;"e"&amp;VLOOKUP($A18,MSG_Exist!$B$5:$K$30,4,FALSE)&amp;"e:out"</f>
        <v>ELEXSArMOrOut = Feae:out</v>
      </c>
      <c r="C18" t="str">
        <f>$A18&amp;"Inp = "&amp;VLOOKUP(RIGHT($A18,3),energyforms!$A$2:$F$13,4,FALSE)&amp;"e"&amp;VLOOKUP($A18,MSG_Exist!$B$5:$K$30,4,FALSE)&amp;"e:inp"</f>
        <v>ELEXSArMOrInp = Feae:inp</v>
      </c>
      <c r="D18" t="str">
        <f>$A18&amp;"Cap = "&amp;VLOOKUP(RIGHT($A18,3),energyforms!$A$2:$F$13,4,FALSE)&amp;"e"&amp;VLOOKUP($A18,MSG_Exist!$B$5:$K$30,4,FALSE)&amp;"e:tic"</f>
        <v>ELEXSArMOrCap = Feae:tic</v>
      </c>
      <c r="E18" t="str">
        <f>$A18&amp;"Inv = "&amp;VLOOKUP(RIGHT($A18,3),energyforms!$A$2:$F$13,4,FALSE)&amp;"e"&amp;VLOOKUP($A18,MSG_Exist!$B$5:$K$30,4,FALSE)&amp;"e:inv*"&amp;VLOOKUP(RIGHT($A18,3),energyforms!$A$2:$F$13,4,FALSE)&amp;"e"&amp;VLOOKUP($A18,MSG_Exist!$B$5:$K$30,4,FALSE)&amp;"e:yact/1000"</f>
        <v>ELEXSArMOrInv = Feae:inv*Feae:yact/1000</v>
      </c>
    </row>
    <row r="19" spans="1:6" x14ac:dyDescent="0.25">
      <c r="A19" s="3" t="s">
        <v>176</v>
      </c>
      <c r="B19" t="str">
        <f>$A19&amp;"Out = "&amp;VLOOKUP(RIGHT($A19,3),energyforms!$A$2:$F$13,4,FALSE)&amp;"e"&amp;VLOOKUP($A19,MSG_Exist!$B$5:$K$30,4,FALSE)&amp;"e:out"</f>
        <v>ELEXSWrMOrOut = Febe:out</v>
      </c>
      <c r="C19" t="str">
        <f>$A19&amp;"Inp = "&amp;VLOOKUP(RIGHT($A19,3),energyforms!$A$2:$F$13,4,FALSE)&amp;"e"&amp;VLOOKUP($A19,MSG_Exist!$B$5:$K$30,4,FALSE)&amp;"e:inp"</f>
        <v>ELEXSWrMOrInp = Febe:inp</v>
      </c>
      <c r="D19" t="str">
        <f>$A19&amp;"Cap = "&amp;VLOOKUP(RIGHT($A19,3),energyforms!$A$2:$F$13,4,FALSE)&amp;"e"&amp;VLOOKUP($A19,MSG_Exist!$B$5:$K$30,4,FALSE)&amp;"e:tic"</f>
        <v>ELEXSWrMOrCap = Febe:tic</v>
      </c>
      <c r="E19" t="str">
        <f>$A19&amp;"Inv = "&amp;VLOOKUP(RIGHT($A19,3),energyforms!$A$2:$F$13,4,FALSE)&amp;"e"&amp;VLOOKUP($A19,MSG_Exist!$B$5:$K$30,4,FALSE)&amp;"e:inv*"&amp;VLOOKUP(RIGHT($A19,3),energyforms!$A$2:$F$13,4,FALSE)&amp;"e"&amp;VLOOKUP($A19,MSG_Exist!$B$5:$K$30,4,FALSE)&amp;"e:yact/1000"</f>
        <v>ELEXSWrMOrInv = Febe:inv*Febe:yact/1000</v>
      </c>
    </row>
    <row r="20" spans="1:6" x14ac:dyDescent="0.25">
      <c r="A20" s="3" t="s">
        <v>201</v>
      </c>
      <c r="B20" t="str">
        <f>$A20&amp;"Out = "&amp;VLOOKUP(RIGHT($A20,3),energyforms!$A$2:$F$13,4,FALSE)&amp;"e"&amp;VLOOKUP($A20,MSG_Exist!$B$5:$K$30,4,FALSE)&amp;"e:out"</f>
        <v>ELEXZIrMOrOut = Fece:out</v>
      </c>
      <c r="C20" t="str">
        <f>$A20&amp;"Inp = "&amp;VLOOKUP(RIGHT($A20,3),energyforms!$A$2:$F$13,4,FALSE)&amp;"e"&amp;VLOOKUP($A20,MSG_Exist!$B$5:$K$30,4,FALSE)&amp;"e:inp"</f>
        <v>ELEXZIrMOrInp = Fece:inp</v>
      </c>
      <c r="D20" t="str">
        <f>$A20&amp;"Cap = "&amp;VLOOKUP(RIGHT($A20,3),energyforms!$A$2:$F$13,4,FALSE)&amp;"e"&amp;VLOOKUP($A20,MSG_Exist!$B$5:$K$30,4,FALSE)&amp;"e:tic"</f>
        <v>ELEXZIrMOrCap = Fece:tic</v>
      </c>
      <c r="E20" t="str">
        <f>$A20&amp;"Inv = "&amp;VLOOKUP(RIGHT($A20,3),energyforms!$A$2:$F$13,4,FALSE)&amp;"e"&amp;VLOOKUP($A20,MSG_Exist!$B$5:$K$30,4,FALSE)&amp;"e:inv*"&amp;VLOOKUP(RIGHT($A20,3),energyforms!$A$2:$F$13,4,FALSE)&amp;"e"&amp;VLOOKUP($A20,MSG_Exist!$B$5:$K$30,4,FALSE)&amp;"e:yact/1000"</f>
        <v>ELEXZIrMOrInv = Fece:inv*Fece:yact/1000</v>
      </c>
    </row>
    <row r="21" spans="1:6" x14ac:dyDescent="0.25">
      <c r="A21" s="3" t="s">
        <v>164</v>
      </c>
      <c r="B21" t="str">
        <f>$A21&amp;"Out = "&amp;VLOOKUP(RIGHT($A21,3),energyforms!$A$2:$F$13,4,FALSE)&amp;"e"&amp;VLOOKUP($A21,MSG_Exist!$B$5:$K$30,4,FALSE)&amp;"e:out"</f>
        <v>ELEXSArNArOut = Geae:out</v>
      </c>
      <c r="C21" t="str">
        <f>$A21&amp;"Inp = "&amp;VLOOKUP(RIGHT($A21,3),energyforms!$A$2:$F$13,4,FALSE)&amp;"e"&amp;VLOOKUP($A21,MSG_Exist!$B$5:$K$30,4,FALSE)&amp;"e:inp"</f>
        <v>ELEXSArNArInp = Geae:inp</v>
      </c>
      <c r="D21" t="str">
        <f>$A21&amp;"Cap = "&amp;VLOOKUP(RIGHT($A21,3),energyforms!$A$2:$F$13,4,FALSE)&amp;"e"&amp;VLOOKUP($A21,MSG_Exist!$B$5:$K$30,4,FALSE)&amp;"e:tic"</f>
        <v>ELEXSArNArCap = Geae:tic</v>
      </c>
      <c r="E21" t="str">
        <f>$A21&amp;"Inv = "&amp;VLOOKUP(RIGHT($A21,3),energyforms!$A$2:$F$13,4,FALSE)&amp;"e"&amp;VLOOKUP($A21,MSG_Exist!$B$5:$K$30,4,FALSE)&amp;"e:inv*"&amp;VLOOKUP(RIGHT($A21,3),energyforms!$A$2:$F$13,4,FALSE)&amp;"e"&amp;VLOOKUP($A21,MSG_Exist!$B$5:$K$30,4,FALSE)&amp;"e:yact/1000"</f>
        <v>ELEXSArNArInv = Geae:inv*Geae:yact/1000</v>
      </c>
    </row>
    <row r="22" spans="1:6" x14ac:dyDescent="0.25">
      <c r="A22" s="3" t="s">
        <v>177</v>
      </c>
      <c r="B22" t="str">
        <f>$A22&amp;"Out = "&amp;VLOOKUP(RIGHT($A22,3),energyforms!$A$2:$F$13,4,FALSE)&amp;"e"&amp;VLOOKUP($A22,MSG_Exist!$B$5:$K$30,4,FALSE)&amp;"e:out"</f>
        <v>ELEXSWrSArOut = Heee:out</v>
      </c>
      <c r="C22" t="str">
        <f>$A22&amp;"Inp = "&amp;VLOOKUP(RIGHT($A22,3),energyforms!$A$2:$F$13,4,FALSE)&amp;"e"&amp;VLOOKUP($A22,MSG_Exist!$B$5:$K$30,4,FALSE)&amp;"e:inp"</f>
        <v>ELEXSWrSArInp = Heee:inp</v>
      </c>
      <c r="D22" t="str">
        <f>$A22&amp;"Cap = "&amp;VLOOKUP(RIGHT($A22,3),energyforms!$A$2:$F$13,4,FALSE)&amp;"e"&amp;VLOOKUP($A22,MSG_Exist!$B$5:$K$30,4,FALSE)&amp;"e:tic"</f>
        <v>ELEXSWrSArCap = Heee:tic</v>
      </c>
      <c r="E22" t="str">
        <f>$A22&amp;"Inv = "&amp;VLOOKUP(RIGHT($A22,3),energyforms!$A$2:$F$13,4,FALSE)&amp;"e"&amp;VLOOKUP($A22,MSG_Exist!$B$5:$K$30,4,FALSE)&amp;"e:inv*"&amp;VLOOKUP(RIGHT($A22,3),energyforms!$A$2:$F$13,4,FALSE)&amp;"e"&amp;VLOOKUP($A22,MSG_Exist!$B$5:$K$30,4,FALSE)&amp;"e:yact/1000"</f>
        <v>ELEXSWrSArInv = Heee:inv*Heee:yact/1000</v>
      </c>
    </row>
    <row r="23" spans="1:6" x14ac:dyDescent="0.25">
      <c r="A23" s="3" t="s">
        <v>202</v>
      </c>
      <c r="B23" t="str">
        <f>$A23&amp;"Out = "&amp;VLOOKUP(RIGHT($A23,3),energyforms!$A$2:$F$13,4,FALSE)&amp;"e"&amp;VLOOKUP($A23,MSG_Exist!$B$5:$K$30,4,FALSE)&amp;"e:out"</f>
        <v>ELEXZIrSArOut = Hefe:out</v>
      </c>
      <c r="C23" t="str">
        <f>$A23&amp;"Inp = "&amp;VLOOKUP(RIGHT($A23,3),energyforms!$A$2:$F$13,4,FALSE)&amp;"e"&amp;VLOOKUP($A23,MSG_Exist!$B$5:$K$30,4,FALSE)&amp;"e:inp"</f>
        <v>ELEXZIrSArInp = Hefe:inp</v>
      </c>
      <c r="D23" t="str">
        <f>$A23&amp;"Cap = "&amp;VLOOKUP(RIGHT($A23,3),energyforms!$A$2:$F$13,4,FALSE)&amp;"e"&amp;VLOOKUP($A23,MSG_Exist!$B$5:$K$30,4,FALSE)&amp;"e:tic"</f>
        <v>ELEXZIrSArCap = Hefe:tic</v>
      </c>
      <c r="E23" t="str">
        <f>$A23&amp;"Inv = "&amp;VLOOKUP(RIGHT($A23,3),energyforms!$A$2:$F$13,4,FALSE)&amp;"e"&amp;VLOOKUP($A23,MSG_Exist!$B$5:$K$30,4,FALSE)&amp;"e:inv*"&amp;VLOOKUP(RIGHT($A23,3),energyforms!$A$2:$F$13,4,FALSE)&amp;"e"&amp;VLOOKUP($A23,MSG_Exist!$B$5:$K$30,4,FALSE)&amp;"e:yact/1000"</f>
        <v>ELEXZIrSArInv = Hefe:inv*Hefe:yact/1000</v>
      </c>
    </row>
    <row r="24" spans="1:6" x14ac:dyDescent="0.25">
      <c r="A24" s="3" t="s">
        <v>203</v>
      </c>
      <c r="B24" t="str">
        <f>$A24&amp;"Out = "&amp;VLOOKUP(RIGHT($A24,3),energyforms!$A$2:$F$13,4,FALSE)&amp;"e"&amp;VLOOKUP($A24,MSG_Exist!$B$5:$K$30,4,FALSE)&amp;"e:out"</f>
        <v>ELEXZIrZArOut = Kege:out</v>
      </c>
      <c r="C24" t="str">
        <f>$A24&amp;"Inp = "&amp;VLOOKUP(RIGHT($A24,3),energyforms!$A$2:$F$13,4,FALSE)&amp;"e"&amp;VLOOKUP($A24,MSG_Exist!$B$5:$K$30,4,FALSE)&amp;"e:inp"</f>
        <v>ELEXZIrZArInp = Kege:inp</v>
      </c>
      <c r="D24" t="str">
        <f>$A24&amp;"Cap = "&amp;VLOOKUP(RIGHT($A24,3),energyforms!$A$2:$F$13,4,FALSE)&amp;"e"&amp;VLOOKUP($A24,MSG_Exist!$B$5:$K$30,4,FALSE)&amp;"e:tic"</f>
        <v>ELEXZIrZArCap = Kege:tic</v>
      </c>
      <c r="E24" t="str">
        <f>$A24&amp;"Inv = "&amp;VLOOKUP(RIGHT($A24,3),energyforms!$A$2:$F$13,4,FALSE)&amp;"e"&amp;VLOOKUP($A24,MSG_Exist!$B$5:$K$30,4,FALSE)&amp;"e:inv*"&amp;VLOOKUP(RIGHT($A24,3),energyforms!$A$2:$F$13,4,FALSE)&amp;"e"&amp;VLOOKUP($A24,MSG_Exist!$B$5:$K$30,4,FALSE)&amp;"e:yact/1000"</f>
        <v>ELEXZIrZArInv = Kege:inv*Kege:yact/1000</v>
      </c>
    </row>
    <row r="25" spans="1:6" x14ac:dyDescent="0.25">
      <c r="B25" s="60" t="s">
        <v>256</v>
      </c>
      <c r="C25" s="60" t="s">
        <v>258</v>
      </c>
      <c r="D25" s="60" t="s">
        <v>259</v>
      </c>
      <c r="E25" s="60"/>
      <c r="F25" s="60" t="s">
        <v>261</v>
      </c>
    </row>
    <row r="26" spans="1:6" x14ac:dyDescent="0.25">
      <c r="B26" s="60" t="s">
        <v>260</v>
      </c>
      <c r="C26" s="60" t="s">
        <v>260</v>
      </c>
      <c r="D26" s="60" t="s">
        <v>260</v>
      </c>
      <c r="E26" s="60"/>
    </row>
    <row r="27" spans="1:6" x14ac:dyDescent="0.25">
      <c r="A27" s="3" t="s">
        <v>227</v>
      </c>
      <c r="B27" t="str">
        <f>$A27&amp;"Out = "&amp;VLOOKUP(RIGHT($A27,3),energyforms!$A$2:$F$13,4,FALSE)&amp;"e"&amp;VLOOKUP($A27,MSG_New!$B$5:$E$83,4,FALSE)&amp;"e:out"</f>
        <v>ELNCzizBOrZIrOut = Leie:out</v>
      </c>
      <c r="C27" t="str">
        <f>$A27&amp;"Inp = "&amp;VLOOKUP(RIGHT($A27,3),energyforms!$A$2:$F$13,4,FALSE)&amp;"e"&amp;VLOOKUP($A27,MSG_New!$B$5:$E$83,4,FALSE)&amp;"e:inp"</f>
        <v>ELNCzizBOrZIrInp = Leie:inp</v>
      </c>
      <c r="D27" t="str">
        <f>$A27&amp;"Cap = "&amp;VLOOKUP(RIGHT($A27,3),energyforms!$A$2:$F$13,4,FALSE)&amp;"e"&amp;VLOOKUP($A27,MSG_New!$B$5:$E$83,4,FALSE)&amp;"e:tic"</f>
        <v>ELNCzizBOrZIrCap = Leie:tic</v>
      </c>
      <c r="E27" t="str">
        <f>$A27&amp;"Cap = "&amp;VLOOKUP(RIGHT($A27,3),energyforms!$A$2:$F$13,4,FALSE)&amp;"e"&amp;VLOOKUP($A27,MSG_New!$B$5:$E$83,4,FALSE)&amp;"e:inv*"&amp;VLOOKUP(RIGHT($A27,3),energyforms!$A$2:$F$13,4,FALSE)&amp;"e"&amp;VLOOKUP($A27,MSG_New!$B$5:$E$83,4,FALSE)&amp;"e:yact/1000"</f>
        <v>ELNCzizBOrZIrCap = Leie:inv*Leie:yact/1000</v>
      </c>
      <c r="F27" t="str">
        <f>$A27&amp;"NCp = "&amp;VLOOKUP(RIGHT($A27,3),energyforms!$A$2:$F$13,4,FALSE)&amp;"e"&amp;VLOOKUP($A27,MSG_New!$B$5:$E$83,4,FALSE)&amp;"e:yact"</f>
        <v>ELNCzizBOrZIrNCp = Leie:yact</v>
      </c>
    </row>
    <row r="28" spans="1:6" x14ac:dyDescent="0.25">
      <c r="A28" s="3" t="s">
        <v>228</v>
      </c>
      <c r="B28" t="str">
        <f>$A28&amp;"Out = "&amp;VLOOKUP(RIGHT($A28,3),energyforms!$A$2:$F$13,4,FALSE)&amp;"e"&amp;VLOOKUP($A28,MSG_New!$B$5:$E$83,4,FALSE)&amp;"e:out"</f>
        <v>ELNCzizNArBOrOut = Beie:out</v>
      </c>
      <c r="C28" t="str">
        <f>$A28&amp;"Inp = "&amp;VLOOKUP(RIGHT($A28,3),energyforms!$A$2:$F$13,4,FALSE)&amp;"e"&amp;VLOOKUP($A28,MSG_New!$B$5:$E$83,4,FALSE)&amp;"e:inp"</f>
        <v>ELNCzizNArBOrInp = Beie:inp</v>
      </c>
      <c r="D28" t="str">
        <f>$A28&amp;"Cap = "&amp;VLOOKUP(RIGHT($A28,3),energyforms!$A$2:$F$13,4,FALSE)&amp;"e"&amp;VLOOKUP($A28,MSG_New!$B$5:$E$83,4,FALSE)&amp;"e:tic"</f>
        <v>ELNCzizNArBOrCap = Beie:tic</v>
      </c>
      <c r="E28" t="str">
        <f>$A28&amp;"Cap = "&amp;VLOOKUP(RIGHT($A28,3),energyforms!$A$2:$F$13,4,FALSE)&amp;"e"&amp;VLOOKUP($A28,MSG_New!$B$5:$E$83,4,FALSE)&amp;"e:inv*"&amp;VLOOKUP(RIGHT($A28,3),energyforms!$A$2:$F$13,4,FALSE)&amp;"e"&amp;VLOOKUP($A28,MSG_New!$B$5:$E$83,4,FALSE)&amp;"e:yact/1000"</f>
        <v>ELNCzizNArBOrCap = Beie:inv*Beie:yact/1000</v>
      </c>
      <c r="F28" t="str">
        <f>$A28&amp;"NCp = "&amp;VLOOKUP(RIGHT($A28,3),energyforms!$A$2:$F$13,4,FALSE)&amp;"e"&amp;VLOOKUP($A28,MSG_New!$B$5:$E$83,4,FALSE)&amp;"e:yact"</f>
        <v>ELNCzizNArBOrNCp = Beie:yact</v>
      </c>
    </row>
    <row r="29" spans="1:6" x14ac:dyDescent="0.25">
      <c r="A29" s="3" t="s">
        <v>204</v>
      </c>
      <c r="B29" t="str">
        <f>$A29&amp;"Out = "&amp;VLOOKUP(RIGHT($A29,3),energyforms!$A$2:$F$13,4,FALSE)&amp;"e"&amp;VLOOKUP($A29,MSG_New!$B$5:$E$83,4,FALSE)&amp;"e:out"</f>
        <v>ELNCzizNArZIrOut = Leje:out</v>
      </c>
      <c r="C29" t="str">
        <f>$A29&amp;"Inp = "&amp;VLOOKUP(RIGHT($A29,3),energyforms!$A$2:$F$13,4,FALSE)&amp;"e"&amp;VLOOKUP($A29,MSG_New!$B$5:$E$83,4,FALSE)&amp;"e:inp"</f>
        <v>ELNCzizNArZIrInp = Leje:inp</v>
      </c>
      <c r="D29" t="str">
        <f>$A29&amp;"Cap = "&amp;VLOOKUP(RIGHT($A29,3),energyforms!$A$2:$F$13,4,FALSE)&amp;"e"&amp;VLOOKUP($A29,MSG_New!$B$5:$E$83,4,FALSE)&amp;"e:tic"</f>
        <v>ELNCzizNArZIrCap = Leje:tic</v>
      </c>
      <c r="E29" t="str">
        <f>$A29&amp;"Cap = "&amp;VLOOKUP(RIGHT($A29,3),energyforms!$A$2:$F$13,4,FALSE)&amp;"e"&amp;VLOOKUP($A29,MSG_New!$B$5:$E$83,4,FALSE)&amp;"e:inv*"&amp;VLOOKUP(RIGHT($A29,3),energyforms!$A$2:$F$13,4,FALSE)&amp;"e"&amp;VLOOKUP($A29,MSG_New!$B$5:$E$83,4,FALSE)&amp;"e:yact/1000"</f>
        <v>ELNCzizNArZIrCap = Leje:inv*Leje:yact/1000</v>
      </c>
      <c r="F29" t="str">
        <f>$A29&amp;"NCp = "&amp;VLOOKUP(RIGHT($A29,3),energyforms!$A$2:$F$13,4,FALSE)&amp;"e"&amp;VLOOKUP($A29,MSG_New!$B$5:$E$83,4,FALSE)&amp;"e:yact"</f>
        <v>ELNCzizNArZIrNCp = Leje:yact</v>
      </c>
    </row>
    <row r="30" spans="1:6" x14ac:dyDescent="0.25">
      <c r="A30" s="3" t="s">
        <v>185</v>
      </c>
      <c r="B30" t="str">
        <f>$A30&amp;"Out = "&amp;VLOOKUP(RIGHT($A30,3),energyforms!$A$2:$F$13,4,FALSE)&amp;"e"&amp;VLOOKUP($A30,MSG_New!$B$5:$E$83,4,FALSE)&amp;"e:out"</f>
        <v>ELNCzizNArZArOut = Keie:out</v>
      </c>
      <c r="C30" t="str">
        <f>$A30&amp;"Inp = "&amp;VLOOKUP(RIGHT($A30,3),energyforms!$A$2:$F$13,4,FALSE)&amp;"e"&amp;VLOOKUP($A30,MSG_New!$B$5:$E$83,4,FALSE)&amp;"e:inp"</f>
        <v>ELNCzizNArZArInp = Keie:inp</v>
      </c>
      <c r="D30" t="str">
        <f>$A30&amp;"Cap = "&amp;VLOOKUP(RIGHT($A30,3),energyforms!$A$2:$F$13,4,FALSE)&amp;"e"&amp;VLOOKUP($A30,MSG_New!$B$5:$E$83,4,FALSE)&amp;"e:tic"</f>
        <v>ELNCzizNArZArCap = Keie:tic</v>
      </c>
      <c r="E30" t="str">
        <f>$A30&amp;"Cap = "&amp;VLOOKUP(RIGHT($A30,3),energyforms!$A$2:$F$13,4,FALSE)&amp;"e"&amp;VLOOKUP($A30,MSG_New!$B$5:$E$83,4,FALSE)&amp;"e:inv*"&amp;VLOOKUP(RIGHT($A30,3),energyforms!$A$2:$F$13,4,FALSE)&amp;"e"&amp;VLOOKUP($A30,MSG_New!$B$5:$E$83,4,FALSE)&amp;"e:yact/1000"</f>
        <v>ELNCzizNArZArCap = Keie:inv*Keie:yact/1000</v>
      </c>
      <c r="F30" t="str">
        <f>$A30&amp;"NCp = "&amp;VLOOKUP(RIGHT($A30,3),energyforms!$A$2:$F$13,4,FALSE)&amp;"e"&amp;VLOOKUP($A30,MSG_New!$B$5:$E$83,4,FALSE)&amp;"e:yact"</f>
        <v>ELNCzizNArZArNCp = Keie:yact</v>
      </c>
    </row>
    <row r="31" spans="1:6" s="54" customFormat="1" x14ac:dyDescent="0.25">
      <c r="A31" s="54" t="s">
        <v>205</v>
      </c>
      <c r="B31" s="54" t="str">
        <f>$A31&amp;"Out = "&amp;VLOOKUP(RIGHT($A31,3),energyforms!$A$2:$F$13,4,FALSE)&amp;"e"&amp;VLOOKUP($A31,MSG_New!$B$5:$E$83,4,FALSE)&amp;"e:out"</f>
        <v>ELNCzizZArZIrOut = Leke:out</v>
      </c>
      <c r="C31" s="54" t="str">
        <f>$A31&amp;"Inp = "&amp;VLOOKUP(RIGHT($A31,3),energyforms!$A$2:$F$13,4,FALSE)&amp;"e"&amp;VLOOKUP($A31,MSG_New!$B$5:$E$83,4,FALSE)&amp;"e:inp"</f>
        <v>ELNCzizZArZIrInp = Leke:inp</v>
      </c>
      <c r="D31" s="54" t="str">
        <f>$A31&amp;"Cap = "&amp;VLOOKUP(RIGHT($A31,3),energyforms!$A$2:$F$13,4,FALSE)&amp;"e"&amp;VLOOKUP($A31,MSG_New!$B$5:$E$83,4,FALSE)&amp;"e:tic"</f>
        <v>ELNCzizZArZIrCap = Leke:tic</v>
      </c>
      <c r="E31" s="54" t="str">
        <f>$A31&amp;"Cap = "&amp;VLOOKUP(RIGHT($A31,3),energyforms!$A$2:$F$13,4,FALSE)&amp;"e"&amp;VLOOKUP($A31,MSG_New!$B$5:$E$83,4,FALSE)&amp;"e:inv*"&amp;VLOOKUP(RIGHT($A31,3),energyforms!$A$2:$F$13,4,FALSE)&amp;"e"&amp;VLOOKUP($A31,MSG_New!$B$5:$E$83,4,FALSE)&amp;"e:yact/1000"</f>
        <v>ELNCzizZArZIrCap = Leke:inv*Leke:yact/1000</v>
      </c>
      <c r="F31" s="54" t="str">
        <f>$A31&amp;"NCp = "&amp;VLOOKUP(RIGHT($A31,3),energyforms!$A$2:$F$13,4,FALSE)&amp;"e"&amp;VLOOKUP($A31,MSG_New!$B$5:$E$83,4,FALSE)&amp;"e:yact"</f>
        <v>ELNCzizZArZIrNCp = Leke:yact</v>
      </c>
    </row>
    <row r="32" spans="1:6" x14ac:dyDescent="0.25">
      <c r="A32" s="49" t="s">
        <v>229</v>
      </c>
      <c r="B32" t="str">
        <f>$A32&amp;"Out = "&amp;VLOOKUP(RIGHT($A32,3),energyforms!$A$2:$F$13,4,FALSE)&amp;"e"&amp;VLOOKUP($A32,MSG_New!$B$5:$E$83,4,FALSE)&amp;"e:out"</f>
        <v>ELNCzizZIrBOrOut = Beje:out</v>
      </c>
      <c r="C32" t="str">
        <f>$A32&amp;"Inp = "&amp;VLOOKUP(RIGHT($A32,3),energyforms!$A$2:$F$13,4,FALSE)&amp;"e"&amp;VLOOKUP($A32,MSG_New!$B$5:$E$83,4,FALSE)&amp;"e:inp"</f>
        <v>ELNCzizZIrBOrInp = Beje:inp</v>
      </c>
      <c r="D32" t="str">
        <f>$A32&amp;"Cap = "&amp;VLOOKUP(RIGHT($A32,3),energyforms!$A$2:$F$13,4,FALSE)&amp;"e"&amp;VLOOKUP($A32,MSG_New!$B$5:$E$83,4,FALSE)&amp;"e:tic"</f>
        <v>ELNCzizZIrBOrCap = Beje:tic</v>
      </c>
      <c r="E32" t="str">
        <f>$A32&amp;"Cap = "&amp;VLOOKUP(RIGHT($A32,3),energyforms!$A$2:$F$13,4,FALSE)&amp;"e"&amp;VLOOKUP($A32,MSG_New!$B$5:$E$83,4,FALSE)&amp;"e:inv*"&amp;VLOOKUP(RIGHT($A32,3),energyforms!$A$2:$F$13,4,FALSE)&amp;"e"&amp;VLOOKUP($A32,MSG_New!$B$5:$E$83,4,FALSE)&amp;"e:yact/1000"</f>
        <v>ELNCzizZIrBOrCap = Beje:inv*Beje:yact/1000</v>
      </c>
      <c r="F32" t="str">
        <f>$A32&amp;"NCp = "&amp;VLOOKUP(RIGHT($A32,3),energyforms!$A$2:$F$13,4,FALSE)&amp;"e"&amp;VLOOKUP($A32,MSG_New!$B$5:$E$83,4,FALSE)&amp;"e:yact"</f>
        <v>ELNCzizZIrBOrNCp = Beje:yact</v>
      </c>
    </row>
    <row r="33" spans="1:6" x14ac:dyDescent="0.25">
      <c r="A33" s="49" t="s">
        <v>230</v>
      </c>
      <c r="B33" t="str">
        <f>$A33&amp;"Out = "&amp;VLOOKUP(RIGHT($A33,3),energyforms!$A$2:$F$13,4,FALSE)&amp;"e"&amp;VLOOKUP($A33,MSG_New!$B$5:$E$83,4,FALSE)&amp;"e:out"</f>
        <v>ELNCzizBOrNArOut = Geie:out</v>
      </c>
      <c r="C33" t="str">
        <f>$A33&amp;"Inp = "&amp;VLOOKUP(RIGHT($A33,3),energyforms!$A$2:$F$13,4,FALSE)&amp;"e"&amp;VLOOKUP($A33,MSG_New!$B$5:$E$83,4,FALSE)&amp;"e:inp"</f>
        <v>ELNCzizBOrNArInp = Geie:inp</v>
      </c>
      <c r="D33" t="str">
        <f>$A33&amp;"Cap = "&amp;VLOOKUP(RIGHT($A33,3),energyforms!$A$2:$F$13,4,FALSE)&amp;"e"&amp;VLOOKUP($A33,MSG_New!$B$5:$E$83,4,FALSE)&amp;"e:tic"</f>
        <v>ELNCzizBOrNArCap = Geie:tic</v>
      </c>
      <c r="E33" t="str">
        <f>$A33&amp;"Cap = "&amp;VLOOKUP(RIGHT($A33,3),energyforms!$A$2:$F$13,4,FALSE)&amp;"e"&amp;VLOOKUP($A33,MSG_New!$B$5:$E$83,4,FALSE)&amp;"e:inv*"&amp;VLOOKUP(RIGHT($A33,3),energyforms!$A$2:$F$13,4,FALSE)&amp;"e"&amp;VLOOKUP($A33,MSG_New!$B$5:$E$83,4,FALSE)&amp;"e:yact/1000"</f>
        <v>ELNCzizBOrNArCap = Geie:inv*Geie:yact/1000</v>
      </c>
      <c r="F33" t="str">
        <f>$A33&amp;"NCp = "&amp;VLOOKUP(RIGHT($A33,3),energyforms!$A$2:$F$13,4,FALSE)&amp;"e"&amp;VLOOKUP($A33,MSG_New!$B$5:$E$83,4,FALSE)&amp;"e:yact"</f>
        <v>ELNCzizBOrNArNCp = Geie:yact</v>
      </c>
    </row>
    <row r="34" spans="1:6" x14ac:dyDescent="0.25">
      <c r="A34" s="49" t="s">
        <v>206</v>
      </c>
      <c r="B34" t="str">
        <f>$A34&amp;"Out = "&amp;VLOOKUP(RIGHT($A34,3),energyforms!$A$2:$F$13,4,FALSE)&amp;"e"&amp;VLOOKUP($A34,MSG_New!$B$5:$E$83,4,FALSE)&amp;"e:out"</f>
        <v>ELNCzizZIrNArOut = Geje:out</v>
      </c>
      <c r="C34" t="str">
        <f>$A34&amp;"Inp = "&amp;VLOOKUP(RIGHT($A34,3),energyforms!$A$2:$F$13,4,FALSE)&amp;"e"&amp;VLOOKUP($A34,MSG_New!$B$5:$E$83,4,FALSE)&amp;"e:inp"</f>
        <v>ELNCzizZIrNArInp = Geje:inp</v>
      </c>
      <c r="D34" t="str">
        <f>$A34&amp;"Cap = "&amp;VLOOKUP(RIGHT($A34,3),energyforms!$A$2:$F$13,4,FALSE)&amp;"e"&amp;VLOOKUP($A34,MSG_New!$B$5:$E$83,4,FALSE)&amp;"e:tic"</f>
        <v>ELNCzizZIrNArCap = Geje:tic</v>
      </c>
      <c r="E34" t="str">
        <f>$A34&amp;"Cap = "&amp;VLOOKUP(RIGHT($A34,3),energyforms!$A$2:$F$13,4,FALSE)&amp;"e"&amp;VLOOKUP($A34,MSG_New!$B$5:$E$83,4,FALSE)&amp;"e:inv*"&amp;VLOOKUP(RIGHT($A34,3),energyforms!$A$2:$F$13,4,FALSE)&amp;"e"&amp;VLOOKUP($A34,MSG_New!$B$5:$E$83,4,FALSE)&amp;"e:yact/1000"</f>
        <v>ELNCzizZIrNArCap = Geje:inv*Geje:yact/1000</v>
      </c>
      <c r="F34" t="str">
        <f>$A34&amp;"NCp = "&amp;VLOOKUP(RIGHT($A34,3),energyforms!$A$2:$F$13,4,FALSE)&amp;"e"&amp;VLOOKUP($A34,MSG_New!$B$5:$E$83,4,FALSE)&amp;"e:yact"</f>
        <v>ELNCzizZIrNArNCp = Geje:yact</v>
      </c>
    </row>
    <row r="35" spans="1:6" x14ac:dyDescent="0.25">
      <c r="A35" s="49" t="s">
        <v>186</v>
      </c>
      <c r="B35" t="str">
        <f>$A35&amp;"Out = "&amp;VLOOKUP(RIGHT($A35,3),energyforms!$A$2:$F$13,4,FALSE)&amp;"e"&amp;VLOOKUP($A35,MSG_New!$B$5:$E$83,4,FALSE)&amp;"e:out"</f>
        <v>ELNCzizZArNArOut = Geke:out</v>
      </c>
      <c r="C35" t="str">
        <f>$A35&amp;"Inp = "&amp;VLOOKUP(RIGHT($A35,3),energyforms!$A$2:$F$13,4,FALSE)&amp;"e"&amp;VLOOKUP($A35,MSG_New!$B$5:$E$83,4,FALSE)&amp;"e:inp"</f>
        <v>ELNCzizZArNArInp = Geke:inp</v>
      </c>
      <c r="D35" t="str">
        <f>$A35&amp;"Cap = "&amp;VLOOKUP(RIGHT($A35,3),energyforms!$A$2:$F$13,4,FALSE)&amp;"e"&amp;VLOOKUP($A35,MSG_New!$B$5:$E$83,4,FALSE)&amp;"e:tic"</f>
        <v>ELNCzizZArNArCap = Geke:tic</v>
      </c>
      <c r="E35" t="str">
        <f>$A35&amp;"Cap = "&amp;VLOOKUP(RIGHT($A35,3),energyforms!$A$2:$F$13,4,FALSE)&amp;"e"&amp;VLOOKUP($A35,MSG_New!$B$5:$E$83,4,FALSE)&amp;"e:inv*"&amp;VLOOKUP(RIGHT($A35,3),energyforms!$A$2:$F$13,4,FALSE)&amp;"e"&amp;VLOOKUP($A35,MSG_New!$B$5:$E$83,4,FALSE)&amp;"e:yact/1000"</f>
        <v>ELNCzizZArNArCap = Geke:inv*Geke:yact/1000</v>
      </c>
      <c r="F35" t="str">
        <f>$A35&amp;"NCp = "&amp;VLOOKUP(RIGHT($A35,3),energyforms!$A$2:$F$13,4,FALSE)&amp;"e"&amp;VLOOKUP($A35,MSG_New!$B$5:$E$83,4,FALSE)&amp;"e:yact"</f>
        <v>ELNCzizZArNArNCp = Geke:yact</v>
      </c>
    </row>
    <row r="36" spans="1:6" s="93" customFormat="1" ht="15.75" thickBot="1" x14ac:dyDescent="0.3">
      <c r="A36" s="92" t="s">
        <v>207</v>
      </c>
      <c r="B36" s="93" t="str">
        <f>$A36&amp;"Out = "&amp;VLOOKUP(RIGHT($A36,3),energyforms!$A$2:$F$13,4,FALSE)&amp;"e"&amp;VLOOKUP($A36,MSG_New!$B$5:$E$83,4,FALSE)&amp;"e:out"</f>
        <v>ELNCzizZIrZArOut = Keje:out</v>
      </c>
      <c r="C36" s="93" t="str">
        <f>$A36&amp;"Inp = "&amp;VLOOKUP(RIGHT($A36,3),energyforms!$A$2:$F$13,4,FALSE)&amp;"e"&amp;VLOOKUP($A36,MSG_New!$B$5:$E$83,4,FALSE)&amp;"e:inp"</f>
        <v>ELNCzizZIrZArInp = Keje:inp</v>
      </c>
      <c r="D36" s="93" t="str">
        <f>$A36&amp;"Cap = "&amp;VLOOKUP(RIGHT($A36,3),energyforms!$A$2:$F$13,4,FALSE)&amp;"e"&amp;VLOOKUP($A36,MSG_New!$B$5:$E$83,4,FALSE)&amp;"e:tic"</f>
        <v>ELNCzizZIrZArCap = Keje:tic</v>
      </c>
      <c r="E36" s="93" t="str">
        <f>$A36&amp;"Cap = "&amp;VLOOKUP(RIGHT($A36,3),energyforms!$A$2:$F$13,4,FALSE)&amp;"e"&amp;VLOOKUP($A36,MSG_New!$B$5:$E$83,4,FALSE)&amp;"e:inv*"&amp;VLOOKUP(RIGHT($A36,3),energyforms!$A$2:$F$13,4,FALSE)&amp;"e"&amp;VLOOKUP($A36,MSG_New!$B$5:$E$83,4,FALSE)&amp;"e:yact/1000"</f>
        <v>ELNCzizZIrZArCap = Keje:inv*Keje:yact/1000</v>
      </c>
      <c r="F36" s="93" t="str">
        <f>$A36&amp;"NCp = "&amp;VLOOKUP(RIGHT($A36,3),energyforms!$A$2:$F$13,4,FALSE)&amp;"e"&amp;VLOOKUP($A36,MSG_New!$B$5:$E$83,4,FALSE)&amp;"e:yact"</f>
        <v>ELNCzizZIrZArNCp = Keje:yact</v>
      </c>
    </row>
    <row r="37" spans="1:6" ht="15.75" thickTop="1" x14ac:dyDescent="0.25">
      <c r="A37" t="s">
        <v>154</v>
      </c>
      <c r="B37" t="str">
        <f>$A37&amp;"Out = "&amp;VLOOKUP(RIGHT($A37,3),energyforms!$A$2:$F$13,4,FALSE)&amp;"e"&amp;VLOOKUP($A37,MSG_New!$B$5:$E$83,4,FALSE)&amp;"e:out"</f>
        <v>ELNUwesDRrNArOut = Gele:out</v>
      </c>
      <c r="C37" t="str">
        <f>$A37&amp;"Inp = "&amp;VLOOKUP(RIGHT($A37,3),energyforms!$A$2:$F$13,4,FALSE)&amp;"e"&amp;VLOOKUP($A37,MSG_New!$B$5:$E$83,4,FALSE)&amp;"e:inp"</f>
        <v>ELNUwesDRrNArInp = Gele:inp</v>
      </c>
      <c r="D37" t="str">
        <f>$A37&amp;"Cap = "&amp;VLOOKUP(RIGHT($A37,3),energyforms!$A$2:$F$13,4,FALSE)&amp;"e"&amp;VLOOKUP($A37,MSG_New!$B$5:$E$83,4,FALSE)&amp;"e:tic"</f>
        <v>ELNUwesDRrNArCap = Gele:tic</v>
      </c>
      <c r="E37" t="str">
        <f>$A37&amp;"Cap = "&amp;VLOOKUP(RIGHT($A37,3),energyforms!$A$2:$F$13,4,FALSE)&amp;"e"&amp;VLOOKUP($A37,MSG_New!$B$5:$E$83,4,FALSE)&amp;"e:inv*"&amp;VLOOKUP(RIGHT($A37,3),energyforms!$A$2:$F$13,4,FALSE)&amp;"e"&amp;VLOOKUP($A37,MSG_New!$B$5:$E$83,4,FALSE)&amp;"e:yact/1000"</f>
        <v>ELNUwesDRrNArCap = Gele:inv*Gele:yact/1000</v>
      </c>
      <c r="F37" t="str">
        <f>$A37&amp;"NCp = "&amp;VLOOKUP(RIGHT($A37,3),energyforms!$A$2:$F$13,4,FALSE)&amp;"e"&amp;VLOOKUP($A37,MSG_New!$B$5:$E$83,4,FALSE)&amp;"e:yact"</f>
        <v>ELNUwesDRrNArNCp = Gele:yact</v>
      </c>
    </row>
    <row r="38" spans="1:6" x14ac:dyDescent="0.25">
      <c r="A38" t="s">
        <v>165</v>
      </c>
      <c r="B38" t="str">
        <f>$A38&amp;"Out = "&amp;VLOOKUP(RIGHT($A38,3),energyforms!$A$2:$F$13,4,FALSE)&amp;"e"&amp;VLOOKUP($A38,MSG_New!$B$5:$E$83,4,FALSE)&amp;"e:out"</f>
        <v>ELNUwesNArSArOut = Heie:out</v>
      </c>
      <c r="C38" t="str">
        <f>$A38&amp;"Inp = "&amp;VLOOKUP(RIGHT($A38,3),energyforms!$A$2:$F$13,4,FALSE)&amp;"e"&amp;VLOOKUP($A38,MSG_New!$B$5:$E$83,4,FALSE)&amp;"e:inp"</f>
        <v>ELNUwesNArSArInp = Heie:inp</v>
      </c>
      <c r="D38" t="str">
        <f>$A38&amp;"Cap = "&amp;VLOOKUP(RIGHT($A38,3),energyforms!$A$2:$F$13,4,FALSE)&amp;"e"&amp;VLOOKUP($A38,MSG_New!$B$5:$E$83,4,FALSE)&amp;"e:tic"</f>
        <v>ELNUwesNArSArCap = Heie:tic</v>
      </c>
      <c r="E38" t="str">
        <f>$A38&amp;"Cap = "&amp;VLOOKUP(RIGHT($A38,3),energyforms!$A$2:$F$13,4,FALSE)&amp;"e"&amp;VLOOKUP($A38,MSG_New!$B$5:$E$83,4,FALSE)&amp;"e:inv*"&amp;VLOOKUP(RIGHT($A38,3),energyforms!$A$2:$F$13,4,FALSE)&amp;"e"&amp;VLOOKUP($A38,MSG_New!$B$5:$E$83,4,FALSE)&amp;"e:yact/1000"</f>
        <v>ELNUwesNArSArCap = Heie:inv*Heie:yact/1000</v>
      </c>
      <c r="F38" t="str">
        <f>$A38&amp;"NCp = "&amp;VLOOKUP(RIGHT($A38,3),energyforms!$A$2:$F$13,4,FALSE)&amp;"e"&amp;VLOOKUP($A38,MSG_New!$B$5:$E$83,4,FALSE)&amp;"e:yact"</f>
        <v>ELNUwesNArSArNCp = Heie:yact</v>
      </c>
    </row>
    <row r="39" spans="1:6" x14ac:dyDescent="0.25">
      <c r="A39" t="s">
        <v>142</v>
      </c>
      <c r="B39" t="str">
        <f>$A39&amp;"Out = "&amp;VLOOKUP(RIGHT($A39,3),energyforms!$A$2:$F$13,4,FALSE)&amp;"e"&amp;VLOOKUP($A39,MSG_New!$B$5:$E$83,4,FALSE)&amp;"e:out"</f>
        <v>ELNUwesDRrANrOut = Aeie:out</v>
      </c>
      <c r="C39" t="str">
        <f>$A39&amp;"Inp = "&amp;VLOOKUP(RIGHT($A39,3),energyforms!$A$2:$F$13,4,FALSE)&amp;"e"&amp;VLOOKUP($A39,MSG_New!$B$5:$E$83,4,FALSE)&amp;"e:inp"</f>
        <v>ELNUwesDRrANrInp = Aeie:inp</v>
      </c>
      <c r="D39" t="str">
        <f>$A39&amp;"Cap = "&amp;VLOOKUP(RIGHT($A39,3),energyforms!$A$2:$F$13,4,FALSE)&amp;"e"&amp;VLOOKUP($A39,MSG_New!$B$5:$E$83,4,FALSE)&amp;"e:tic"</f>
        <v>ELNUwesDRrANrCap = Aeie:tic</v>
      </c>
      <c r="E39" t="str">
        <f>$A39&amp;"Cap = "&amp;VLOOKUP(RIGHT($A39,3),energyforms!$A$2:$F$13,4,FALSE)&amp;"e"&amp;VLOOKUP($A39,MSG_New!$B$5:$E$83,4,FALSE)&amp;"e:inv*"&amp;VLOOKUP(RIGHT($A39,3),energyforms!$A$2:$F$13,4,FALSE)&amp;"e"&amp;VLOOKUP($A39,MSG_New!$B$5:$E$83,4,FALSE)&amp;"e:yact/1000"</f>
        <v>ELNUwesDRrANrCap = Aeie:inv*Aeie:yact/1000</v>
      </c>
      <c r="F39" t="str">
        <f>$A39&amp;"NCp = "&amp;VLOOKUP(RIGHT($A39,3),energyforms!$A$2:$F$13,4,FALSE)&amp;"e"&amp;VLOOKUP($A39,MSG_New!$B$5:$E$83,4,FALSE)&amp;"e:yact"</f>
        <v>ELNUwesDRrANrNCp = Aeie:yact</v>
      </c>
    </row>
    <row r="40" spans="1:6" x14ac:dyDescent="0.25">
      <c r="A40" t="s">
        <v>231</v>
      </c>
      <c r="B40" t="str">
        <f>$A40&amp;"Out = "&amp;VLOOKUP(RIGHT($A40,3),energyforms!$A$2:$F$13,4,FALSE)&amp;"e"&amp;VLOOKUP($A40,MSG_New!$B$5:$E$83,4,FALSE)&amp;"e:out"</f>
        <v>ELNUwesANrBOrOut = Beke:out</v>
      </c>
      <c r="C40" t="str">
        <f>$A40&amp;"Inp = "&amp;VLOOKUP(RIGHT($A40,3),energyforms!$A$2:$F$13,4,FALSE)&amp;"e"&amp;VLOOKUP($A40,MSG_New!$B$5:$E$83,4,FALSE)&amp;"e:inp"</f>
        <v>ELNUwesANrBOrInp = Beke:inp</v>
      </c>
      <c r="D40" t="str">
        <f>$A40&amp;"Cap = "&amp;VLOOKUP(RIGHT($A40,3),energyforms!$A$2:$F$13,4,FALSE)&amp;"e"&amp;VLOOKUP($A40,MSG_New!$B$5:$E$83,4,FALSE)&amp;"e:tic"</f>
        <v>ELNUwesANrBOrCap = Beke:tic</v>
      </c>
      <c r="E40" t="str">
        <f>$A40&amp;"Cap = "&amp;VLOOKUP(RIGHT($A40,3),energyforms!$A$2:$F$13,4,FALSE)&amp;"e"&amp;VLOOKUP($A40,MSG_New!$B$5:$E$83,4,FALSE)&amp;"e:inv*"&amp;VLOOKUP(RIGHT($A40,3),energyforms!$A$2:$F$13,4,FALSE)&amp;"e"&amp;VLOOKUP($A40,MSG_New!$B$5:$E$83,4,FALSE)&amp;"e:yact/1000"</f>
        <v>ELNUwesANrBOrCap = Beke:inv*Beke:yact/1000</v>
      </c>
      <c r="F40" t="str">
        <f>$A40&amp;"NCp = "&amp;VLOOKUP(RIGHT($A40,3),energyforms!$A$2:$F$13,4,FALSE)&amp;"e"&amp;VLOOKUP($A40,MSG_New!$B$5:$E$83,4,FALSE)&amp;"e:yact"</f>
        <v>ELNUwesANrBOrNCp = Beke:yact</v>
      </c>
    </row>
    <row r="41" spans="1:6" s="54" customFormat="1" x14ac:dyDescent="0.25">
      <c r="A41" s="54" t="s">
        <v>232</v>
      </c>
      <c r="B41" s="54" t="str">
        <f>$A41&amp;"Out = "&amp;VLOOKUP(RIGHT($A41,3),energyforms!$A$2:$F$13,4,FALSE)&amp;"e"&amp;VLOOKUP($A41,MSG_New!$B$5:$E$83,4,FALSE)&amp;"e:out"</f>
        <v>ELNUwesBOrSArOut = Heje:out</v>
      </c>
      <c r="C41" s="54" t="str">
        <f>$A41&amp;"Inp = "&amp;VLOOKUP(RIGHT($A41,3),energyforms!$A$2:$F$13,4,FALSE)&amp;"e"&amp;VLOOKUP($A41,MSG_New!$B$5:$E$83,4,FALSE)&amp;"e:inp"</f>
        <v>ELNUwesBOrSArInp = Heje:inp</v>
      </c>
      <c r="D41" s="54" t="str">
        <f>$A41&amp;"Cap = "&amp;VLOOKUP(RIGHT($A41,3),energyforms!$A$2:$F$13,4,FALSE)&amp;"e"&amp;VLOOKUP($A41,MSG_New!$B$5:$E$83,4,FALSE)&amp;"e:tic"</f>
        <v>ELNUwesBOrSArCap = Heje:tic</v>
      </c>
      <c r="E41" s="54" t="str">
        <f>$A41&amp;"Cap = "&amp;VLOOKUP(RIGHT($A41,3),energyforms!$A$2:$F$13,4,FALSE)&amp;"e"&amp;VLOOKUP($A41,MSG_New!$B$5:$E$83,4,FALSE)&amp;"e:inv*"&amp;VLOOKUP(RIGHT($A41,3),energyforms!$A$2:$F$13,4,FALSE)&amp;"e"&amp;VLOOKUP($A41,MSG_New!$B$5:$E$83,4,FALSE)&amp;"e:yact/1000"</f>
        <v>ELNUwesBOrSArCap = Heje:inv*Heje:yact/1000</v>
      </c>
      <c r="F41" s="54" t="str">
        <f>$A41&amp;"NCp = "&amp;VLOOKUP(RIGHT($A41,3),energyforms!$A$2:$F$13,4,FALSE)&amp;"e"&amp;VLOOKUP($A41,MSG_New!$B$5:$E$83,4,FALSE)&amp;"e:yact"</f>
        <v>ELNUwesBOrSArNCp = Heje:yact</v>
      </c>
    </row>
    <row r="42" spans="1:6" x14ac:dyDescent="0.25">
      <c r="A42" t="s">
        <v>155</v>
      </c>
      <c r="B42" t="str">
        <f>$A42&amp;"Out = "&amp;VLOOKUP(RIGHT($A42,3),energyforms!$A$2:$F$13,4,FALSE)&amp;"e"&amp;VLOOKUP($A42,MSG_New!$B$5:$E$83,4,FALSE)&amp;"e:out"</f>
        <v>ELNUwesNArDRrOut = Ceie:out</v>
      </c>
      <c r="C42" t="str">
        <f>$A42&amp;"Inp = "&amp;VLOOKUP(RIGHT($A42,3),energyforms!$A$2:$F$13,4,FALSE)&amp;"e"&amp;VLOOKUP($A42,MSG_New!$B$5:$E$83,4,FALSE)&amp;"e:inp"</f>
        <v>ELNUwesNArDRrInp = Ceie:inp</v>
      </c>
      <c r="D42" t="str">
        <f>$A42&amp;"Cap = "&amp;VLOOKUP(RIGHT($A42,3),energyforms!$A$2:$F$13,4,FALSE)&amp;"e"&amp;VLOOKUP($A42,MSG_New!$B$5:$E$83,4,FALSE)&amp;"e:tic"</f>
        <v>ELNUwesNArDRrCap = Ceie:tic</v>
      </c>
      <c r="E42" t="str">
        <f>$A42&amp;"Cap = "&amp;VLOOKUP(RIGHT($A42,3),energyforms!$A$2:$F$13,4,FALSE)&amp;"e"&amp;VLOOKUP($A42,MSG_New!$B$5:$E$83,4,FALSE)&amp;"e:inv*"&amp;VLOOKUP(RIGHT($A42,3),energyforms!$A$2:$F$13,4,FALSE)&amp;"e"&amp;VLOOKUP($A42,MSG_New!$B$5:$E$83,4,FALSE)&amp;"e:yact/1000"</f>
        <v>ELNUwesNArDRrCap = Ceie:inv*Ceie:yact/1000</v>
      </c>
      <c r="F42" t="str">
        <f>$A42&amp;"NCp = "&amp;VLOOKUP(RIGHT($A42,3),energyforms!$A$2:$F$13,4,FALSE)&amp;"e"&amp;VLOOKUP($A42,MSG_New!$B$5:$E$83,4,FALSE)&amp;"e:yact"</f>
        <v>ELNUwesNArDRrNCp = Ceie:yact</v>
      </c>
    </row>
    <row r="43" spans="1:6" x14ac:dyDescent="0.25">
      <c r="A43" t="s">
        <v>166</v>
      </c>
      <c r="B43" t="str">
        <f>$A43&amp;"Out = "&amp;VLOOKUP(RIGHT($A43,3),energyforms!$A$2:$F$13,4,FALSE)&amp;"e"&amp;VLOOKUP($A43,MSG_New!$B$5:$E$83,4,FALSE)&amp;"e:out"</f>
        <v>ELNUwesSArNArOut = Geme:out</v>
      </c>
      <c r="C43" t="str">
        <f>$A43&amp;"Inp = "&amp;VLOOKUP(RIGHT($A43,3),energyforms!$A$2:$F$13,4,FALSE)&amp;"e"&amp;VLOOKUP($A43,MSG_New!$B$5:$E$83,4,FALSE)&amp;"e:inp"</f>
        <v>ELNUwesSArNArInp = Geme:inp</v>
      </c>
      <c r="D43" t="str">
        <f>$A43&amp;"Cap = "&amp;VLOOKUP(RIGHT($A43,3),energyforms!$A$2:$F$13,4,FALSE)&amp;"e"&amp;VLOOKUP($A43,MSG_New!$B$5:$E$83,4,FALSE)&amp;"e:tic"</f>
        <v>ELNUwesSArNArCap = Geme:tic</v>
      </c>
      <c r="E43" t="str">
        <f>$A43&amp;"Cap = "&amp;VLOOKUP(RIGHT($A43,3),energyforms!$A$2:$F$13,4,FALSE)&amp;"e"&amp;VLOOKUP($A43,MSG_New!$B$5:$E$83,4,FALSE)&amp;"e:inv*"&amp;VLOOKUP(RIGHT($A43,3),energyforms!$A$2:$F$13,4,FALSE)&amp;"e"&amp;VLOOKUP($A43,MSG_New!$B$5:$E$83,4,FALSE)&amp;"e:yact/1000"</f>
        <v>ELNUwesSArNArCap = Geme:inv*Geme:yact/1000</v>
      </c>
      <c r="F43" t="str">
        <f>$A43&amp;"NCp = "&amp;VLOOKUP(RIGHT($A43,3),energyforms!$A$2:$F$13,4,FALSE)&amp;"e"&amp;VLOOKUP($A43,MSG_New!$B$5:$E$83,4,FALSE)&amp;"e:yact"</f>
        <v>ELNUwesSArNArNCp = Geme:yact</v>
      </c>
    </row>
    <row r="44" spans="1:6" x14ac:dyDescent="0.25">
      <c r="A44" t="s">
        <v>143</v>
      </c>
      <c r="B44" t="str">
        <f>$A44&amp;"Out = "&amp;VLOOKUP(RIGHT($A44,3),energyforms!$A$2:$F$13,4,FALSE)&amp;"e"&amp;VLOOKUP($A44,MSG_New!$B$5:$E$83,4,FALSE)&amp;"e:out"</f>
        <v>ELNUwesANrDRrOut = Cepe:out</v>
      </c>
      <c r="C44" t="str">
        <f>$A44&amp;"Inp = "&amp;VLOOKUP(RIGHT($A44,3),energyforms!$A$2:$F$13,4,FALSE)&amp;"e"&amp;VLOOKUP($A44,MSG_New!$B$5:$E$83,4,FALSE)&amp;"e:inp"</f>
        <v>ELNUwesANrDRrInp = Cepe:inp</v>
      </c>
      <c r="D44" t="str">
        <f>$A44&amp;"Cap = "&amp;VLOOKUP(RIGHT($A44,3),energyforms!$A$2:$F$13,4,FALSE)&amp;"e"&amp;VLOOKUP($A44,MSG_New!$B$5:$E$83,4,FALSE)&amp;"e:tic"</f>
        <v>ELNUwesANrDRrCap = Cepe:tic</v>
      </c>
      <c r="E44" t="str">
        <f>$A44&amp;"Cap = "&amp;VLOOKUP(RIGHT($A44,3),energyforms!$A$2:$F$13,4,FALSE)&amp;"e"&amp;VLOOKUP($A44,MSG_New!$B$5:$E$83,4,FALSE)&amp;"e:inv*"&amp;VLOOKUP(RIGHT($A44,3),energyforms!$A$2:$F$13,4,FALSE)&amp;"e"&amp;VLOOKUP($A44,MSG_New!$B$5:$E$83,4,FALSE)&amp;"e:yact/1000"</f>
        <v>ELNUwesANrDRrCap = Cepe:inv*Cepe:yact/1000</v>
      </c>
      <c r="F44" t="str">
        <f>$A44&amp;"NCp = "&amp;VLOOKUP(RIGHT($A44,3),energyforms!$A$2:$F$13,4,FALSE)&amp;"e"&amp;VLOOKUP($A44,MSG_New!$B$5:$E$83,4,FALSE)&amp;"e:yact"</f>
        <v>ELNUwesANrDRrNCp = Cepe:yact</v>
      </c>
    </row>
    <row r="45" spans="1:6" x14ac:dyDescent="0.25">
      <c r="A45" t="s">
        <v>233</v>
      </c>
      <c r="B45" t="str">
        <f>$A45&amp;"Out = "&amp;VLOOKUP(RIGHT($A45,3),energyforms!$A$2:$F$13,4,FALSE)&amp;"e"&amp;VLOOKUP($A45,MSG_New!$B$5:$E$83,4,FALSE)&amp;"e:out"</f>
        <v>ELNUwesBOrANrOut = Aere:out</v>
      </c>
      <c r="C45" t="str">
        <f>$A45&amp;"Inp = "&amp;VLOOKUP(RIGHT($A45,3),energyforms!$A$2:$F$13,4,FALSE)&amp;"e"&amp;VLOOKUP($A45,MSG_New!$B$5:$E$83,4,FALSE)&amp;"e:inp"</f>
        <v>ELNUwesBOrANrInp = Aere:inp</v>
      </c>
      <c r="D45" t="str">
        <f>$A45&amp;"Cap = "&amp;VLOOKUP(RIGHT($A45,3),energyforms!$A$2:$F$13,4,FALSE)&amp;"e"&amp;VLOOKUP($A45,MSG_New!$B$5:$E$83,4,FALSE)&amp;"e:tic"</f>
        <v>ELNUwesBOrANrCap = Aere:tic</v>
      </c>
      <c r="E45" t="str">
        <f>$A45&amp;"Cap = "&amp;VLOOKUP(RIGHT($A45,3),energyforms!$A$2:$F$13,4,FALSE)&amp;"e"&amp;VLOOKUP($A45,MSG_New!$B$5:$E$83,4,FALSE)&amp;"e:inv*"&amp;VLOOKUP(RIGHT($A45,3),energyforms!$A$2:$F$13,4,FALSE)&amp;"e"&amp;VLOOKUP($A45,MSG_New!$B$5:$E$83,4,FALSE)&amp;"e:yact/1000"</f>
        <v>ELNUwesBOrANrCap = Aere:inv*Aere:yact/1000</v>
      </c>
      <c r="F45" t="str">
        <f>$A45&amp;"NCp = "&amp;VLOOKUP(RIGHT($A45,3),energyforms!$A$2:$F$13,4,FALSE)&amp;"e"&amp;VLOOKUP($A45,MSG_New!$B$5:$E$83,4,FALSE)&amp;"e:yact"</f>
        <v>ELNUwesBOrANrNCp = Aere:yact</v>
      </c>
    </row>
    <row r="46" spans="1:6" s="93" customFormat="1" ht="15.75" thickBot="1" x14ac:dyDescent="0.3">
      <c r="A46" s="93" t="s">
        <v>234</v>
      </c>
      <c r="B46" s="93" t="str">
        <f>$A46&amp;"Out = "&amp;VLOOKUP(RIGHT($A46,3),energyforms!$A$2:$F$13,4,FALSE)&amp;"e"&amp;VLOOKUP($A46,MSG_New!$B$5:$E$83,4,FALSE)&amp;"e:out"</f>
        <v>ELNUwesSArBOrOut = Beqe:out</v>
      </c>
      <c r="C46" s="93" t="str">
        <f>$A46&amp;"Inp = "&amp;VLOOKUP(RIGHT($A46,3),energyforms!$A$2:$F$13,4,FALSE)&amp;"e"&amp;VLOOKUP($A46,MSG_New!$B$5:$E$83,4,FALSE)&amp;"e:inp"</f>
        <v>ELNUwesSArBOrInp = Beqe:inp</v>
      </c>
      <c r="D46" s="93" t="str">
        <f>$A46&amp;"Cap = "&amp;VLOOKUP(RIGHT($A46,3),energyforms!$A$2:$F$13,4,FALSE)&amp;"e"&amp;VLOOKUP($A46,MSG_New!$B$5:$E$83,4,FALSE)&amp;"e:tic"</f>
        <v>ELNUwesSArBOrCap = Beqe:tic</v>
      </c>
      <c r="E46" s="93" t="str">
        <f>$A46&amp;"Cap = "&amp;VLOOKUP(RIGHT($A46,3),energyforms!$A$2:$F$13,4,FALSE)&amp;"e"&amp;VLOOKUP($A46,MSG_New!$B$5:$E$83,4,FALSE)&amp;"e:inv*"&amp;VLOOKUP(RIGHT($A46,3),energyforms!$A$2:$F$13,4,FALSE)&amp;"e"&amp;VLOOKUP($A46,MSG_New!$B$5:$E$83,4,FALSE)&amp;"e:yact/1000"</f>
        <v>ELNUwesSArBOrCap = Beqe:inv*Beqe:yact/1000</v>
      </c>
      <c r="F46" s="93" t="str">
        <f>$A46&amp;"NCp = "&amp;VLOOKUP(RIGHT($A46,3),energyforms!$A$2:$F$13,4,FALSE)&amp;"e"&amp;VLOOKUP($A46,MSG_New!$B$5:$E$83,4,FALSE)&amp;"e:yact"</f>
        <v>ELNUwesSArBOrNCp = Beqe:yact</v>
      </c>
    </row>
    <row r="47" spans="1:6" ht="15.75" thickTop="1" x14ac:dyDescent="0.25">
      <c r="A47" t="s">
        <v>187</v>
      </c>
      <c r="B47" t="str">
        <f>$A47&amp;"Out = "&amp;VLOOKUP(RIGHT($A47,3),energyforms!$A$2:$F$13,4,FALSE)&amp;"e"&amp;VLOOKUP($A47,MSG_New!$B$5:$E$83,4,FALSE)&amp;"e:out"</f>
        <v>ELNU765DRrZArOut = Keue:out</v>
      </c>
      <c r="C47" t="str">
        <f>$A47&amp;"Inp = "&amp;VLOOKUP(RIGHT($A47,3),energyforms!$A$2:$F$13,4,FALSE)&amp;"e"&amp;VLOOKUP($A47,MSG_New!$B$5:$E$83,4,FALSE)&amp;"e:inp"</f>
        <v>ELNU765DRrZArInp = Keue:inp</v>
      </c>
      <c r="D47" t="str">
        <f>$A47&amp;"Cap = "&amp;VLOOKUP(RIGHT($A47,3),energyforms!$A$2:$F$13,4,FALSE)&amp;"e"&amp;VLOOKUP($A47,MSG_New!$B$5:$E$83,4,FALSE)&amp;"e:tic"</f>
        <v>ELNU765DRrZArCap = Keue:tic</v>
      </c>
      <c r="E47" t="str">
        <f>$A47&amp;"Cap = "&amp;VLOOKUP(RIGHT($A47,3),energyforms!$A$2:$F$13,4,FALSE)&amp;"e"&amp;VLOOKUP($A47,MSG_New!$B$5:$E$83,4,FALSE)&amp;"e:inv*"&amp;VLOOKUP(RIGHT($A47,3),energyforms!$A$2:$F$13,4,FALSE)&amp;"e"&amp;VLOOKUP($A47,MSG_New!$B$5:$E$83,4,FALSE)&amp;"e:yact/1000"</f>
        <v>ELNU765DRrZArCap = Keue:inv*Keue:yact/1000</v>
      </c>
      <c r="F47" t="str">
        <f>$A47&amp;"NCp = "&amp;VLOOKUP(RIGHT($A47,3),energyforms!$A$2:$F$13,4,FALSE)&amp;"e"&amp;VLOOKUP($A47,MSG_New!$B$5:$E$83,4,FALSE)&amp;"e:yact"</f>
        <v>ELNU765DRrZArNCp = Keue:yact</v>
      </c>
    </row>
    <row r="48" spans="1:6" x14ac:dyDescent="0.25">
      <c r="A48" t="s">
        <v>208</v>
      </c>
      <c r="B48" t="str">
        <f>$A48&amp;"Out = "&amp;VLOOKUP(RIGHT($A48,3),energyforms!$A$2:$F$13,4,FALSE)&amp;"e"&amp;VLOOKUP($A48,MSG_New!$B$5:$E$83,4,FALSE)&amp;"e:out"</f>
        <v>ELNU765ZArZIrOut = Lete:out</v>
      </c>
      <c r="C48" t="str">
        <f>$A48&amp;"Inp = "&amp;VLOOKUP(RIGHT($A48,3),energyforms!$A$2:$F$13,4,FALSE)&amp;"e"&amp;VLOOKUP($A48,MSG_New!$B$5:$E$83,4,FALSE)&amp;"e:inp"</f>
        <v>ELNU765ZArZIrInp = Lete:inp</v>
      </c>
      <c r="D48" t="str">
        <f>$A48&amp;"Cap = "&amp;VLOOKUP(RIGHT($A48,3),energyforms!$A$2:$F$13,4,FALSE)&amp;"e"&amp;VLOOKUP($A48,MSG_New!$B$5:$E$83,4,FALSE)&amp;"e:tic"</f>
        <v>ELNU765ZArZIrCap = Lete:tic</v>
      </c>
      <c r="E48" t="str">
        <f>$A48&amp;"Cap = "&amp;VLOOKUP(RIGHT($A48,3),energyforms!$A$2:$F$13,4,FALSE)&amp;"e"&amp;VLOOKUP($A48,MSG_New!$B$5:$E$83,4,FALSE)&amp;"e:inv*"&amp;VLOOKUP(RIGHT($A48,3),energyforms!$A$2:$F$13,4,FALSE)&amp;"e"&amp;VLOOKUP($A48,MSG_New!$B$5:$E$83,4,FALSE)&amp;"e:yact/1000"</f>
        <v>ELNU765ZArZIrCap = Lete:inv*Lete:yact/1000</v>
      </c>
      <c r="F48" t="str">
        <f>$A48&amp;"NCp = "&amp;VLOOKUP(RIGHT($A48,3),energyforms!$A$2:$F$13,4,FALSE)&amp;"e"&amp;VLOOKUP($A48,MSG_New!$B$5:$E$83,4,FALSE)&amp;"e:yact"</f>
        <v>ELNU765ZArZIrNCp = Lete:yact</v>
      </c>
    </row>
    <row r="49" spans="1:6" x14ac:dyDescent="0.25">
      <c r="A49" t="s">
        <v>209</v>
      </c>
      <c r="B49" t="str">
        <f>$A49&amp;"Out = "&amp;VLOOKUP(RIGHT($A49,3),energyforms!$A$2:$F$13,4,FALSE)&amp;"e"&amp;VLOOKUP($A49,MSG_New!$B$5:$E$83,4,FALSE)&amp;"e:out"</f>
        <v>ELNU765ZIrNArOut = Gene:out</v>
      </c>
      <c r="C49" t="str">
        <f>$A49&amp;"Inp = "&amp;VLOOKUP(RIGHT($A49,3),energyforms!$A$2:$F$13,4,FALSE)&amp;"e"&amp;VLOOKUP($A49,MSG_New!$B$5:$E$83,4,FALSE)&amp;"e:inp"</f>
        <v>ELNU765ZIrNArInp = Gene:inp</v>
      </c>
      <c r="D49" t="str">
        <f>$A49&amp;"Cap = "&amp;VLOOKUP(RIGHT($A49,3),energyforms!$A$2:$F$13,4,FALSE)&amp;"e"&amp;VLOOKUP($A49,MSG_New!$B$5:$E$83,4,FALSE)&amp;"e:tic"</f>
        <v>ELNU765ZIrNArCap = Gene:tic</v>
      </c>
      <c r="E49" t="str">
        <f>$A49&amp;"Cap = "&amp;VLOOKUP(RIGHT($A49,3),energyforms!$A$2:$F$13,4,FALSE)&amp;"e"&amp;VLOOKUP($A49,MSG_New!$B$5:$E$83,4,FALSE)&amp;"e:inv*"&amp;VLOOKUP(RIGHT($A49,3),energyforms!$A$2:$F$13,4,FALSE)&amp;"e"&amp;VLOOKUP($A49,MSG_New!$B$5:$E$83,4,FALSE)&amp;"e:yact/1000"</f>
        <v>ELNU765ZIrNArCap = Gene:inv*Gene:yact/1000</v>
      </c>
      <c r="F49" t="str">
        <f>$A49&amp;"NCp = "&amp;VLOOKUP(RIGHT($A49,3),energyforms!$A$2:$F$13,4,FALSE)&amp;"e"&amp;VLOOKUP($A49,MSG_New!$B$5:$E$83,4,FALSE)&amp;"e:yact"</f>
        <v>ELNU765ZIrNArNCp = Gene:yact</v>
      </c>
    </row>
    <row r="50" spans="1:6" s="54" customFormat="1" x14ac:dyDescent="0.25">
      <c r="A50" s="54" t="s">
        <v>210</v>
      </c>
      <c r="B50" s="54" t="str">
        <f>$A50&amp;"Out = "&amp;VLOOKUP(RIGHT($A50,3),energyforms!$A$2:$F$13,4,FALSE)&amp;"e"&amp;VLOOKUP($A50,MSG_New!$B$5:$E$83,4,FALSE)&amp;"e:out"</f>
        <v>ELNU765ZIrSArOut = Heke:out</v>
      </c>
      <c r="C50" s="54" t="str">
        <f>$A50&amp;"Inp = "&amp;VLOOKUP(RIGHT($A50,3),energyforms!$A$2:$F$13,4,FALSE)&amp;"e"&amp;VLOOKUP($A50,MSG_New!$B$5:$E$83,4,FALSE)&amp;"e:inp"</f>
        <v>ELNU765ZIrSArInp = Heke:inp</v>
      </c>
      <c r="D50" s="54" t="str">
        <f>$A50&amp;"Cap = "&amp;VLOOKUP(RIGHT($A50,3),energyforms!$A$2:$F$13,4,FALSE)&amp;"e"&amp;VLOOKUP($A50,MSG_New!$B$5:$E$83,4,FALSE)&amp;"e:tic"</f>
        <v>ELNU765ZIrSArCap = Heke:tic</v>
      </c>
      <c r="E50" s="54" t="str">
        <f>$A50&amp;"Cap = "&amp;VLOOKUP(RIGHT($A50,3),energyforms!$A$2:$F$13,4,FALSE)&amp;"e"&amp;VLOOKUP($A50,MSG_New!$B$5:$E$83,4,FALSE)&amp;"e:inv*"&amp;VLOOKUP(RIGHT($A50,3),energyforms!$A$2:$F$13,4,FALSE)&amp;"e"&amp;VLOOKUP($A50,MSG_New!$B$5:$E$83,4,FALSE)&amp;"e:yact/1000"</f>
        <v>ELNU765ZIrSArCap = Heke:inv*Heke:yact/1000</v>
      </c>
      <c r="F50" s="54" t="str">
        <f>$A50&amp;"NCp = "&amp;VLOOKUP(RIGHT($A50,3),energyforms!$A$2:$F$13,4,FALSE)&amp;"e"&amp;VLOOKUP($A50,MSG_New!$B$5:$E$83,4,FALSE)&amp;"e:yact"</f>
        <v>ELNU765ZIrSArNCp = Heke:yact</v>
      </c>
    </row>
    <row r="51" spans="1:6" x14ac:dyDescent="0.25">
      <c r="A51" t="s">
        <v>188</v>
      </c>
      <c r="B51" t="str">
        <f>$A51&amp;"Out = "&amp;VLOOKUP(RIGHT($A51,3),energyforms!$A$2:$F$13,4,FALSE)&amp;"e"&amp;VLOOKUP($A51,MSG_New!$B$5:$E$83,4,FALSE)&amp;"e:out"</f>
        <v>ELNU765ZArDRrOut = Ceje:out</v>
      </c>
      <c r="C51" t="str">
        <f>$A51&amp;"Inp = "&amp;VLOOKUP(RIGHT($A51,3),energyforms!$A$2:$F$13,4,FALSE)&amp;"e"&amp;VLOOKUP($A51,MSG_New!$B$5:$E$83,4,FALSE)&amp;"e:inp"</f>
        <v>ELNU765ZArDRrInp = Ceje:inp</v>
      </c>
      <c r="D51" t="str">
        <f>$A51&amp;"Cap = "&amp;VLOOKUP(RIGHT($A51,3),energyforms!$A$2:$F$13,4,FALSE)&amp;"e"&amp;VLOOKUP($A51,MSG_New!$B$5:$E$83,4,FALSE)&amp;"e:tic"</f>
        <v>ELNU765ZArDRrCap = Ceje:tic</v>
      </c>
      <c r="E51" t="str">
        <f>$A51&amp;"Cap = "&amp;VLOOKUP(RIGHT($A51,3),energyforms!$A$2:$F$13,4,FALSE)&amp;"e"&amp;VLOOKUP($A51,MSG_New!$B$5:$E$83,4,FALSE)&amp;"e:inv*"&amp;VLOOKUP(RIGHT($A51,3),energyforms!$A$2:$F$13,4,FALSE)&amp;"e"&amp;VLOOKUP($A51,MSG_New!$B$5:$E$83,4,FALSE)&amp;"e:yact/1000"</f>
        <v>ELNU765ZArDRrCap = Ceje:inv*Ceje:yact/1000</v>
      </c>
      <c r="F51" t="str">
        <f>$A51&amp;"NCp = "&amp;VLOOKUP(RIGHT($A51,3),energyforms!$A$2:$F$13,4,FALSE)&amp;"e"&amp;VLOOKUP($A51,MSG_New!$B$5:$E$83,4,FALSE)&amp;"e:yact"</f>
        <v>ELNU765ZArDRrNCp = Ceje:yact</v>
      </c>
    </row>
    <row r="52" spans="1:6" x14ac:dyDescent="0.25">
      <c r="A52" t="s">
        <v>211</v>
      </c>
      <c r="B52" t="str">
        <f>$A52&amp;"Out = "&amp;VLOOKUP(RIGHT($A52,3),energyforms!$A$2:$F$13,4,FALSE)&amp;"e"&amp;VLOOKUP($A52,MSG_New!$B$5:$E$83,4,FALSE)&amp;"e:out"</f>
        <v>ELNU765ZIrZArOut = Kele:out</v>
      </c>
      <c r="C52" t="str">
        <f>$A52&amp;"Inp = "&amp;VLOOKUP(RIGHT($A52,3),energyforms!$A$2:$F$13,4,FALSE)&amp;"e"&amp;VLOOKUP($A52,MSG_New!$B$5:$E$83,4,FALSE)&amp;"e:inp"</f>
        <v>ELNU765ZIrZArInp = Kele:inp</v>
      </c>
      <c r="D52" t="str">
        <f>$A52&amp;"Cap = "&amp;VLOOKUP(RIGHT($A52,3),energyforms!$A$2:$F$13,4,FALSE)&amp;"e"&amp;VLOOKUP($A52,MSG_New!$B$5:$E$83,4,FALSE)&amp;"e:tic"</f>
        <v>ELNU765ZIrZArCap = Kele:tic</v>
      </c>
      <c r="E52" t="str">
        <f>$A52&amp;"Cap = "&amp;VLOOKUP(RIGHT($A52,3),energyforms!$A$2:$F$13,4,FALSE)&amp;"e"&amp;VLOOKUP($A52,MSG_New!$B$5:$E$83,4,FALSE)&amp;"e:inv*"&amp;VLOOKUP(RIGHT($A52,3),energyforms!$A$2:$F$13,4,FALSE)&amp;"e"&amp;VLOOKUP($A52,MSG_New!$B$5:$E$83,4,FALSE)&amp;"e:yact/1000"</f>
        <v>ELNU765ZIrZArCap = Kele:inv*Kele:yact/1000</v>
      </c>
      <c r="F52" t="str">
        <f>$A52&amp;"NCp = "&amp;VLOOKUP(RIGHT($A52,3),energyforms!$A$2:$F$13,4,FALSE)&amp;"e"&amp;VLOOKUP($A52,MSG_New!$B$5:$E$83,4,FALSE)&amp;"e:yact"</f>
        <v>ELNU765ZIrZArNCp = Kele:yact</v>
      </c>
    </row>
    <row r="53" spans="1:6" x14ac:dyDescent="0.25">
      <c r="A53" t="s">
        <v>212</v>
      </c>
      <c r="B53" t="str">
        <f>$A53&amp;"Out = "&amp;VLOOKUP(RIGHT($A53,3),energyforms!$A$2:$F$13,4,FALSE)&amp;"e"&amp;VLOOKUP($A53,MSG_New!$B$5:$E$83,4,FALSE)&amp;"e:out"</f>
        <v>ELNU765NArZIrOut = Leme:out</v>
      </c>
      <c r="C53" t="str">
        <f>$A53&amp;"Inp = "&amp;VLOOKUP(RIGHT($A53,3),energyforms!$A$2:$F$13,4,FALSE)&amp;"e"&amp;VLOOKUP($A53,MSG_New!$B$5:$E$83,4,FALSE)&amp;"e:inp"</f>
        <v>ELNU765NArZIrInp = Leme:inp</v>
      </c>
      <c r="D53" t="str">
        <f>$A53&amp;"Cap = "&amp;VLOOKUP(RIGHT($A53,3),energyforms!$A$2:$F$13,4,FALSE)&amp;"e"&amp;VLOOKUP($A53,MSG_New!$B$5:$E$83,4,FALSE)&amp;"e:tic"</f>
        <v>ELNU765NArZIrCap = Leme:tic</v>
      </c>
      <c r="E53" t="str">
        <f>$A53&amp;"Cap = "&amp;VLOOKUP(RIGHT($A53,3),energyforms!$A$2:$F$13,4,FALSE)&amp;"e"&amp;VLOOKUP($A53,MSG_New!$B$5:$E$83,4,FALSE)&amp;"e:inv*"&amp;VLOOKUP(RIGHT($A53,3),energyforms!$A$2:$F$13,4,FALSE)&amp;"e"&amp;VLOOKUP($A53,MSG_New!$B$5:$E$83,4,FALSE)&amp;"e:yact/1000"</f>
        <v>ELNU765NArZIrCap = Leme:inv*Leme:yact/1000</v>
      </c>
      <c r="F53" t="str">
        <f>$A53&amp;"NCp = "&amp;VLOOKUP(RIGHT($A53,3),energyforms!$A$2:$F$13,4,FALSE)&amp;"e"&amp;VLOOKUP($A53,MSG_New!$B$5:$E$83,4,FALSE)&amp;"e:yact"</f>
        <v>ELNU765NArZIrNCp = Leme:yact</v>
      </c>
    </row>
    <row r="54" spans="1:6" s="93" customFormat="1" ht="15.75" thickBot="1" x14ac:dyDescent="0.3">
      <c r="A54" s="93" t="s">
        <v>213</v>
      </c>
      <c r="B54" s="93" t="str">
        <f>$A54&amp;"Out = "&amp;VLOOKUP(RIGHT($A54,3),energyforms!$A$2:$F$13,4,FALSE)&amp;"e"&amp;VLOOKUP($A54,MSG_New!$B$5:$E$83,4,FALSE)&amp;"e:out"</f>
        <v>ELNU765SArZIrOut = Lene:out</v>
      </c>
      <c r="C54" s="93" t="str">
        <f>$A54&amp;"Inp = "&amp;VLOOKUP(RIGHT($A54,3),energyforms!$A$2:$F$13,4,FALSE)&amp;"e"&amp;VLOOKUP($A54,MSG_New!$B$5:$E$83,4,FALSE)&amp;"e:inp"</f>
        <v>ELNU765SArZIrInp = Lene:inp</v>
      </c>
      <c r="D54" s="93" t="str">
        <f>$A54&amp;"Cap = "&amp;VLOOKUP(RIGHT($A54,3),energyforms!$A$2:$F$13,4,FALSE)&amp;"e"&amp;VLOOKUP($A54,MSG_New!$B$5:$E$83,4,FALSE)&amp;"e:tic"</f>
        <v>ELNU765SArZIrCap = Lene:tic</v>
      </c>
      <c r="E54" s="93" t="str">
        <f>$A54&amp;"Cap = "&amp;VLOOKUP(RIGHT($A54,3),energyforms!$A$2:$F$13,4,FALSE)&amp;"e"&amp;VLOOKUP($A54,MSG_New!$B$5:$E$83,4,FALSE)&amp;"e:inv*"&amp;VLOOKUP(RIGHT($A54,3),energyforms!$A$2:$F$13,4,FALSE)&amp;"e"&amp;VLOOKUP($A54,MSG_New!$B$5:$E$83,4,FALSE)&amp;"e:yact/1000"</f>
        <v>ELNU765SArZIrCap = Lene:inv*Lene:yact/1000</v>
      </c>
      <c r="F54" s="93" t="str">
        <f>$A54&amp;"NCp = "&amp;VLOOKUP(RIGHT($A54,3),energyforms!$A$2:$F$13,4,FALSE)&amp;"e"&amp;VLOOKUP($A54,MSG_New!$B$5:$E$83,4,FALSE)&amp;"e:yact"</f>
        <v>ELNU765SArZIrNCp = Lene:yact</v>
      </c>
    </row>
    <row r="55" spans="1:6" ht="15.75" thickTop="1" x14ac:dyDescent="0.25">
      <c r="A55" t="s">
        <v>144</v>
      </c>
      <c r="B55" t="str">
        <f>$A55&amp;"Out = "&amp;VLOOKUP(RIGHT($A55,3),energyforms!$A$2:$F$13,4,FALSE)&amp;"e"&amp;VLOOKUP($A55,MSG_New!$B$5:$E$83,4,FALSE)&amp;"e:out"</f>
        <v>ELNUothANrDRrOut = Ceke:out</v>
      </c>
      <c r="C55" t="str">
        <f>$A55&amp;"Inp = "&amp;VLOOKUP(RIGHT($A55,3),energyforms!$A$2:$F$13,4,FALSE)&amp;"e"&amp;VLOOKUP($A55,MSG_New!$B$5:$E$83,4,FALSE)&amp;"e:inp"</f>
        <v>ELNUothANrDRrInp = Ceke:inp</v>
      </c>
      <c r="D55" t="str">
        <f>$A55&amp;"Cap = "&amp;VLOOKUP(RIGHT($A55,3),energyforms!$A$2:$F$13,4,FALSE)&amp;"e"&amp;VLOOKUP($A55,MSG_New!$B$5:$E$83,4,FALSE)&amp;"e:tic"</f>
        <v>ELNUothANrDRrCap = Ceke:tic</v>
      </c>
      <c r="E55" t="str">
        <f>$A55&amp;"Cap = "&amp;VLOOKUP(RIGHT($A55,3),energyforms!$A$2:$F$13,4,FALSE)&amp;"e"&amp;VLOOKUP($A55,MSG_New!$B$5:$E$83,4,FALSE)&amp;"e:inv*"&amp;VLOOKUP(RIGHT($A55,3),energyforms!$A$2:$F$13,4,FALSE)&amp;"e"&amp;VLOOKUP($A55,MSG_New!$B$5:$E$83,4,FALSE)&amp;"e:yact/1000"</f>
        <v>ELNUothANrDRrCap = Ceke:inv*Ceke:yact/1000</v>
      </c>
      <c r="F55" t="str">
        <f>$A55&amp;"NCp = "&amp;VLOOKUP(RIGHT($A55,3),energyforms!$A$2:$F$13,4,FALSE)&amp;"e"&amp;VLOOKUP($A55,MSG_New!$B$5:$E$83,4,FALSE)&amp;"e:yact"</f>
        <v>ELNUothANrDRrNCp = Ceke:yact</v>
      </c>
    </row>
    <row r="56" spans="1:6" x14ac:dyDescent="0.25">
      <c r="A56" t="s">
        <v>235</v>
      </c>
      <c r="B56" t="str">
        <f>$A56&amp;"Out = "&amp;VLOOKUP(RIGHT($A56,3),energyforms!$A$2:$F$13,4,FALSE)&amp;"e"&amp;VLOOKUP($A56,MSG_New!$B$5:$E$83,4,FALSE)&amp;"e:out"</f>
        <v>ELNUothBOrSArOut = Hele:out</v>
      </c>
      <c r="C56" t="str">
        <f>$A56&amp;"Inp = "&amp;VLOOKUP(RIGHT($A56,3),energyforms!$A$2:$F$13,4,FALSE)&amp;"e"&amp;VLOOKUP($A56,MSG_New!$B$5:$E$83,4,FALSE)&amp;"e:inp"</f>
        <v>ELNUothBOrSArInp = Hele:inp</v>
      </c>
      <c r="D56" t="str">
        <f>$A56&amp;"Cap = "&amp;VLOOKUP(RIGHT($A56,3),energyforms!$A$2:$F$13,4,FALSE)&amp;"e"&amp;VLOOKUP($A56,MSG_New!$B$5:$E$83,4,FALSE)&amp;"e:tic"</f>
        <v>ELNUothBOrSArCap = Hele:tic</v>
      </c>
      <c r="E56" t="str">
        <f>$A56&amp;"Cap = "&amp;VLOOKUP(RIGHT($A56,3),energyforms!$A$2:$F$13,4,FALSE)&amp;"e"&amp;VLOOKUP($A56,MSG_New!$B$5:$E$83,4,FALSE)&amp;"e:inv*"&amp;VLOOKUP(RIGHT($A56,3),energyforms!$A$2:$F$13,4,FALSE)&amp;"e"&amp;VLOOKUP($A56,MSG_New!$B$5:$E$83,4,FALSE)&amp;"e:yact/1000"</f>
        <v>ELNUothBOrSArCap = Hele:inv*Hele:yact/1000</v>
      </c>
      <c r="F56" t="str">
        <f>$A56&amp;"NCp = "&amp;VLOOKUP(RIGHT($A56,3),energyforms!$A$2:$F$13,4,FALSE)&amp;"e"&amp;VLOOKUP($A56,MSG_New!$B$5:$E$83,4,FALSE)&amp;"e:yact"</f>
        <v>ELNUothBOrSArNCp = Hele:yact</v>
      </c>
    </row>
    <row r="57" spans="1:6" x14ac:dyDescent="0.25">
      <c r="A57" t="s">
        <v>189</v>
      </c>
      <c r="B57" t="str">
        <f>$A57&amp;"Out = "&amp;VLOOKUP(RIGHT($A57,3),energyforms!$A$2:$F$13,4,FALSE)&amp;"e"&amp;VLOOKUP($A57,MSG_New!$B$5:$E$83,4,FALSE)&amp;"e:out"</f>
        <v>ELNUothDRrZArOut = Keme:out</v>
      </c>
      <c r="C57" t="str">
        <f>$A57&amp;"Inp = "&amp;VLOOKUP(RIGHT($A57,3),energyforms!$A$2:$F$13,4,FALSE)&amp;"e"&amp;VLOOKUP($A57,MSG_New!$B$5:$E$83,4,FALSE)&amp;"e:inp"</f>
        <v>ELNUothDRrZArInp = Keme:inp</v>
      </c>
      <c r="D57" t="str">
        <f>$A57&amp;"Cap = "&amp;VLOOKUP(RIGHT($A57,3),energyforms!$A$2:$F$13,4,FALSE)&amp;"e"&amp;VLOOKUP($A57,MSG_New!$B$5:$E$83,4,FALSE)&amp;"e:tic"</f>
        <v>ELNUothDRrZArCap = Keme:tic</v>
      </c>
      <c r="E57" t="str">
        <f>$A57&amp;"Cap = "&amp;VLOOKUP(RIGHT($A57,3),energyforms!$A$2:$F$13,4,FALSE)&amp;"e"&amp;VLOOKUP($A57,MSG_New!$B$5:$E$83,4,FALSE)&amp;"e:inv*"&amp;VLOOKUP(RIGHT($A57,3),energyforms!$A$2:$F$13,4,FALSE)&amp;"e"&amp;VLOOKUP($A57,MSG_New!$B$5:$E$83,4,FALSE)&amp;"e:yact/1000"</f>
        <v>ELNUothDRrZArCap = Keme:inv*Keme:yact/1000</v>
      </c>
      <c r="F57" t="str">
        <f>$A57&amp;"NCp = "&amp;VLOOKUP(RIGHT($A57,3),energyforms!$A$2:$F$13,4,FALSE)&amp;"e"&amp;VLOOKUP($A57,MSG_New!$B$5:$E$83,4,FALSE)&amp;"e:yact"</f>
        <v>ELNUothDRrZArNCp = Keme:yact</v>
      </c>
    </row>
    <row r="58" spans="1:6" x14ac:dyDescent="0.25">
      <c r="A58" t="s">
        <v>167</v>
      </c>
      <c r="B58" t="str">
        <f>$A58&amp;"Out = "&amp;VLOOKUP(RIGHT($A58,3),energyforms!$A$2:$F$13,4,FALSE)&amp;"e"&amp;VLOOKUP($A58,MSG_New!$B$5:$E$83,4,FALSE)&amp;"e:out"</f>
        <v>ELNUothLErSArOut = Heme:out</v>
      </c>
      <c r="C58" t="str">
        <f>$A58&amp;"Inp = "&amp;VLOOKUP(RIGHT($A58,3),energyforms!$A$2:$F$13,4,FALSE)&amp;"e"&amp;VLOOKUP($A58,MSG_New!$B$5:$E$83,4,FALSE)&amp;"e:inp"</f>
        <v>ELNUothLErSArInp = Heme:inp</v>
      </c>
      <c r="D58" t="str">
        <f>$A58&amp;"Cap = "&amp;VLOOKUP(RIGHT($A58,3),energyforms!$A$2:$F$13,4,FALSE)&amp;"e"&amp;VLOOKUP($A58,MSG_New!$B$5:$E$83,4,FALSE)&amp;"e:tic"</f>
        <v>ELNUothLErSArCap = Heme:tic</v>
      </c>
      <c r="E58" t="str">
        <f>$A58&amp;"Cap = "&amp;VLOOKUP(RIGHT($A58,3),energyforms!$A$2:$F$13,4,FALSE)&amp;"e"&amp;VLOOKUP($A58,MSG_New!$B$5:$E$83,4,FALSE)&amp;"e:inv*"&amp;VLOOKUP(RIGHT($A58,3),energyforms!$A$2:$F$13,4,FALSE)&amp;"e"&amp;VLOOKUP($A58,MSG_New!$B$5:$E$83,4,FALSE)&amp;"e:yact/1000"</f>
        <v>ELNUothLErSArCap = Heme:inv*Heme:yact/1000</v>
      </c>
      <c r="F58" t="str">
        <f>$A58&amp;"NCp = "&amp;VLOOKUP(RIGHT($A58,3),energyforms!$A$2:$F$13,4,FALSE)&amp;"e"&amp;VLOOKUP($A58,MSG_New!$B$5:$E$83,4,FALSE)&amp;"e:yact"</f>
        <v>ELNUothLErSArNCp = Heme:yact</v>
      </c>
    </row>
    <row r="59" spans="1:6" x14ac:dyDescent="0.25">
      <c r="A59" t="s">
        <v>149</v>
      </c>
      <c r="B59" t="str">
        <f>$A59&amp;"Out = "&amp;VLOOKUP(MID($A59,11,3),energyforms!$A$2:$F$13,4,FALSE)&amp;"e"&amp;VLOOKUP($A59,MSG_New!$B$5:$E$83,4,FALSE)&amp;"e:out"</f>
        <v>ELNUothMArMOrpsOut = Feie:out</v>
      </c>
      <c r="C59" t="str">
        <f>$A59&amp;"Inp = "&amp;VLOOKUP(MID($A59,11,3),energyforms!$A$2:$F$13,4,FALSE)&amp;"e"&amp;VLOOKUP($A59,MSG_New!$B$5:$E$83,4,FALSE)&amp;"e:inp"</f>
        <v>ELNUothMArMOrpsInp = Feie:inp</v>
      </c>
      <c r="D59" t="str">
        <f>$A59&amp;"Cap = "&amp;VLOOKUP(MID($A59,11,3),energyforms!$A$2:$F$13,4,FALSE)&amp;"e"&amp;VLOOKUP($A59,MSG_New!$B$5:$E$83,4,FALSE)&amp;"e:tic"</f>
        <v>ELNUothMArMOrpsCap = Feie:tic</v>
      </c>
      <c r="E59" t="str">
        <f>$A59&amp;"Cap = "&amp;VLOOKUP(MID($A59,11,3),energyforms!$A$2:$F$13,4,FALSE)&amp;"e"&amp;VLOOKUP($A59,MSG_New!$B$5:$E$83,4,FALSE)&amp;"e:inv*"&amp;VLOOKUP(MID($A59,11,3),energyforms!$A$2:$F$13,4,FALSE)&amp;"e"&amp;VLOOKUP($A59,MSG_New!$B$5:$E$83,4,FALSE)&amp;"e:yact/1000"</f>
        <v>ELNUothMArMOrpsCap = Feie:inv*Feie:yact/1000</v>
      </c>
      <c r="F59" t="str">
        <f>$A59&amp;"NCp = "&amp;VLOOKUP(MID($A59,11,3),energyforms!$A$2:$F$13,4,FALSE)&amp;"e"&amp;VLOOKUP($A59,MSG_New!$B$5:$E$83,4,FALSE)&amp;"e:yact"</f>
        <v>ELNUothMArMOrpsNCp = Feie:yact</v>
      </c>
    </row>
    <row r="60" spans="1:6" x14ac:dyDescent="0.25">
      <c r="A60" t="s">
        <v>150</v>
      </c>
      <c r="B60" t="str">
        <f>$A60&amp;"Out = "&amp;VLOOKUP(MID($A60,11,3),energyforms!$A$2:$F$13,4,FALSE)&amp;"e"&amp;VLOOKUP($A60,MSG_New!$B$5:$E$83,4,FALSE)&amp;"e:out"</f>
        <v>ELNUothMArMOrpmOut = Feje:out</v>
      </c>
      <c r="C60" t="str">
        <f>$A60&amp;"Inp = "&amp;VLOOKUP(MID($A60,11,3),energyforms!$A$2:$F$13,4,FALSE)&amp;"e"&amp;VLOOKUP($A60,MSG_New!$B$5:$E$83,4,FALSE)&amp;"e:inp"</f>
        <v>ELNUothMArMOrpmInp = Feje:inp</v>
      </c>
      <c r="D60" t="str">
        <f>$A60&amp;"Cap = "&amp;VLOOKUP(MID($A60,11,3),energyforms!$A$2:$F$13,4,FALSE)&amp;"e"&amp;VLOOKUP($A60,MSG_New!$B$5:$E$83,4,FALSE)&amp;"e:tic"</f>
        <v>ELNUothMArMOrpmCap = Feje:tic</v>
      </c>
      <c r="E60" t="str">
        <f>$A60&amp;"Cap = "&amp;VLOOKUP(MID($A60,11,3),energyforms!$A$2:$F$13,4,FALSE)&amp;"e"&amp;VLOOKUP($A60,MSG_New!$B$5:$E$83,4,FALSE)&amp;"e:inv*"&amp;VLOOKUP(MID($A60,11,3),energyforms!$A$2:$F$13,4,FALSE)&amp;"e"&amp;VLOOKUP($A60,MSG_New!$B$5:$E$83,4,FALSE)&amp;"e:yact/1000"</f>
        <v>ELNUothMArMOrpmCap = Feje:inv*Feje:yact/1000</v>
      </c>
      <c r="F60" t="str">
        <f>$A60&amp;"NCp = "&amp;VLOOKUP(MID($A60,11,3),energyforms!$A$2:$F$13,4,FALSE)&amp;"e"&amp;VLOOKUP($A60,MSG_New!$B$5:$E$83,4,FALSE)&amp;"e:yact"</f>
        <v>ELNUothMArMOrpmNCp = Feje:yact</v>
      </c>
    </row>
    <row r="61" spans="1:6" x14ac:dyDescent="0.25">
      <c r="A61" t="s">
        <v>190</v>
      </c>
      <c r="B61" t="str">
        <f>$A61&amp;"Out = "&amp;VLOOKUP(RIGHT($A61,3),energyforms!$A$2:$F$13,4,FALSE)&amp;"e"&amp;VLOOKUP($A61,MSG_New!$B$5:$E$83,4,FALSE)&amp;"e:out"</f>
        <v>ELNUothMArZArOut = Kene:out</v>
      </c>
      <c r="C61" t="str">
        <f>$A61&amp;"Inp = "&amp;VLOOKUP(RIGHT($A61,3),energyforms!$A$2:$F$13,4,FALSE)&amp;"e"&amp;VLOOKUP($A61,MSG_New!$B$5:$E$83,4,FALSE)&amp;"e:inp"</f>
        <v>ELNUothMArZArInp = Kene:inp</v>
      </c>
      <c r="D61" t="str">
        <f>$A61&amp;"Cap = "&amp;VLOOKUP(RIGHT($A61,3),energyforms!$A$2:$F$13,4,FALSE)&amp;"e"&amp;VLOOKUP($A61,MSG_New!$B$5:$E$83,4,FALSE)&amp;"e:tic"</f>
        <v>ELNUothMArZArCap = Kene:tic</v>
      </c>
      <c r="E61" t="str">
        <f>$A61&amp;"Cap = "&amp;VLOOKUP(RIGHT($A61,3),energyforms!$A$2:$F$13,4,FALSE)&amp;"e"&amp;VLOOKUP($A61,MSG_New!$B$5:$E$83,4,FALSE)&amp;"e:inv*"&amp;VLOOKUP(RIGHT($A61,3),energyforms!$A$2:$F$13,4,FALSE)&amp;"e"&amp;VLOOKUP($A61,MSG_New!$B$5:$E$83,4,FALSE)&amp;"e:yact/1000"</f>
        <v>ELNUothMArZArCap = Kene:inv*Kene:yact/1000</v>
      </c>
      <c r="F61" t="str">
        <f>$A61&amp;"NCp = "&amp;VLOOKUP(RIGHT($A61,3),energyforms!$A$2:$F$13,4,FALSE)&amp;"e"&amp;VLOOKUP($A61,MSG_New!$B$5:$E$83,4,FALSE)&amp;"e:yact"</f>
        <v>ELNUothMArZArNCp = Kene:yact</v>
      </c>
    </row>
    <row r="62" spans="1:6" x14ac:dyDescent="0.25">
      <c r="A62" t="s">
        <v>168</v>
      </c>
      <c r="B62" t="str">
        <f>$A62&amp;"Out = "&amp;VLOOKUP(RIGHT($A62,3),energyforms!$A$2:$F$13,4,FALSE)&amp;"e"&amp;VLOOKUP($A62,MSG_New!$B$5:$E$83,4,FALSE)&amp;"e:out"</f>
        <v>ELNUothMOrSArOut = Hene:out</v>
      </c>
      <c r="C62" t="str">
        <f>$A62&amp;"Inp = "&amp;VLOOKUP(RIGHT($A62,3),energyforms!$A$2:$F$13,4,FALSE)&amp;"e"&amp;VLOOKUP($A62,MSG_New!$B$5:$E$83,4,FALSE)&amp;"e:inp"</f>
        <v>ELNUothMOrSArInp = Hene:inp</v>
      </c>
      <c r="D62" t="str">
        <f>$A62&amp;"Cap = "&amp;VLOOKUP(RIGHT($A62,3),energyforms!$A$2:$F$13,4,FALSE)&amp;"e"&amp;VLOOKUP($A62,MSG_New!$B$5:$E$83,4,FALSE)&amp;"e:tic"</f>
        <v>ELNUothMOrSArCap = Hene:tic</v>
      </c>
      <c r="E62" t="str">
        <f>$A62&amp;"Cap = "&amp;VLOOKUP(RIGHT($A62,3),energyforms!$A$2:$F$13,4,FALSE)&amp;"e"&amp;VLOOKUP($A62,MSG_New!$B$5:$E$83,4,FALSE)&amp;"e:inv*"&amp;VLOOKUP(RIGHT($A62,3),energyforms!$A$2:$F$13,4,FALSE)&amp;"e"&amp;VLOOKUP($A62,MSG_New!$B$5:$E$83,4,FALSE)&amp;"e:yact/1000"</f>
        <v>ELNUothMOrSArCap = Hene:inv*Hene:yact/1000</v>
      </c>
      <c r="F62" t="str">
        <f>$A62&amp;"NCp = "&amp;VLOOKUP(RIGHT($A62,3),energyforms!$A$2:$F$13,4,FALSE)&amp;"e"&amp;VLOOKUP($A62,MSG_New!$B$5:$E$83,4,FALSE)&amp;"e:yact"</f>
        <v>ELNUothMOrSArNCp = Hene:yact</v>
      </c>
    </row>
    <row r="63" spans="1:6" x14ac:dyDescent="0.25">
      <c r="A63" t="s">
        <v>214</v>
      </c>
      <c r="B63" t="str">
        <f>$A63&amp;"Out = "&amp;VLOOKUP(RIGHT($A63,3),energyforms!$A$2:$F$13,4,FALSE)&amp;"e"&amp;VLOOKUP($A63,MSG_New!$B$5:$E$83,4,FALSE)&amp;"e:out"</f>
        <v>ELNUothMOrZIrOut = Leoe:out</v>
      </c>
      <c r="C63" t="str">
        <f>$A63&amp;"Inp = "&amp;VLOOKUP(RIGHT($A63,3),energyforms!$A$2:$F$13,4,FALSE)&amp;"e"&amp;VLOOKUP($A63,MSG_New!$B$5:$E$83,4,FALSE)&amp;"e:inp"</f>
        <v>ELNUothMOrZIrInp = Leoe:inp</v>
      </c>
      <c r="D63" t="str">
        <f>$A63&amp;"Cap = "&amp;VLOOKUP(RIGHT($A63,3),energyforms!$A$2:$F$13,4,FALSE)&amp;"e"&amp;VLOOKUP($A63,MSG_New!$B$5:$E$83,4,FALSE)&amp;"e:tic"</f>
        <v>ELNUothMOrZIrCap = Leoe:tic</v>
      </c>
      <c r="E63" t="str">
        <f>$A63&amp;"Cap = "&amp;VLOOKUP(RIGHT($A63,3),energyforms!$A$2:$F$13,4,FALSE)&amp;"e"&amp;VLOOKUP($A63,MSG_New!$B$5:$E$83,4,FALSE)&amp;"e:inv*"&amp;VLOOKUP(RIGHT($A63,3),energyforms!$A$2:$F$13,4,FALSE)&amp;"e"&amp;VLOOKUP($A63,MSG_New!$B$5:$E$83,4,FALSE)&amp;"e:yact/1000"</f>
        <v>ELNUothMOrZIrCap = Leoe:inv*Leoe:yact/1000</v>
      </c>
      <c r="F63" t="str">
        <f>$A63&amp;"NCp = "&amp;VLOOKUP(RIGHT($A63,3),energyforms!$A$2:$F$13,4,FALSE)&amp;"e"&amp;VLOOKUP($A63,MSG_New!$B$5:$E$83,4,FALSE)&amp;"e:yact"</f>
        <v>ELNUothMOrZIrNCp = Leoe:yact</v>
      </c>
    </row>
    <row r="64" spans="1:6" x14ac:dyDescent="0.25">
      <c r="A64" t="s">
        <v>169</v>
      </c>
      <c r="B64" t="str">
        <f>$A64&amp;"Out = "&amp;VLOOKUP(RIGHT($A64,3),energyforms!$A$2:$F$13,4,FALSE)&amp;"e"&amp;VLOOKUP($A64,MSG_New!$B$5:$E$83,4,FALSE)&amp;"e:out"</f>
        <v>ELNUothNArSArOut = Heoe:out</v>
      </c>
      <c r="C64" t="str">
        <f>$A64&amp;"Inp = "&amp;VLOOKUP(RIGHT($A64,3),energyforms!$A$2:$F$13,4,FALSE)&amp;"e"&amp;VLOOKUP($A64,MSG_New!$B$5:$E$83,4,FALSE)&amp;"e:inp"</f>
        <v>ELNUothNArSArInp = Heoe:inp</v>
      </c>
      <c r="D64" t="str">
        <f>$A64&amp;"Cap = "&amp;VLOOKUP(RIGHT($A64,3),energyforms!$A$2:$F$13,4,FALSE)&amp;"e"&amp;VLOOKUP($A64,MSG_New!$B$5:$E$83,4,FALSE)&amp;"e:tic"</f>
        <v>ELNUothNArSArCap = Heoe:tic</v>
      </c>
      <c r="E64" t="str">
        <f>$A64&amp;"Cap = "&amp;VLOOKUP(RIGHT($A64,3),energyforms!$A$2:$F$13,4,FALSE)&amp;"e"&amp;VLOOKUP($A64,MSG_New!$B$5:$E$83,4,FALSE)&amp;"e:inv*"&amp;VLOOKUP(RIGHT($A64,3),energyforms!$A$2:$F$13,4,FALSE)&amp;"e"&amp;VLOOKUP($A64,MSG_New!$B$5:$E$83,4,FALSE)&amp;"e:yact/1000"</f>
        <v>ELNUothNArSArCap = Heoe:inv*Heoe:yact/1000</v>
      </c>
      <c r="F64" t="str">
        <f>$A64&amp;"NCp = "&amp;VLOOKUP(RIGHT($A64,3),energyforms!$A$2:$F$13,4,FALSE)&amp;"e"&amp;VLOOKUP($A64,MSG_New!$B$5:$E$83,4,FALSE)&amp;"e:yact"</f>
        <v>ELNUothNArSArNCp = Heoe:yact</v>
      </c>
    </row>
    <row r="65" spans="1:6" x14ac:dyDescent="0.25">
      <c r="A65" t="s">
        <v>178</v>
      </c>
      <c r="B65" t="str">
        <f>$A65&amp;"Out = "&amp;VLOOKUP(RIGHT($A65,3),energyforms!$A$2:$F$13,4,FALSE)&amp;"e"&amp;VLOOKUP($A65,MSG_New!$B$5:$E$83,4,FALSE)&amp;"e:out"</f>
        <v>ELNUothSArSWrOut = Ieie:out</v>
      </c>
      <c r="C65" t="str">
        <f>$A65&amp;"Inp = "&amp;VLOOKUP(RIGHT($A65,3),energyforms!$A$2:$F$13,4,FALSE)&amp;"e"&amp;VLOOKUP($A65,MSG_New!$B$5:$E$83,4,FALSE)&amp;"e:inp"</f>
        <v>ELNUothSArSWrInp = Ieie:inp</v>
      </c>
      <c r="D65" t="str">
        <f>$A65&amp;"Cap = "&amp;VLOOKUP(RIGHT($A65,3),energyforms!$A$2:$F$13,4,FALSE)&amp;"e"&amp;VLOOKUP($A65,MSG_New!$B$5:$E$83,4,FALSE)&amp;"e:tic"</f>
        <v>ELNUothSArSWrCap = Ieie:tic</v>
      </c>
      <c r="E65" t="str">
        <f>$A65&amp;"Cap = "&amp;VLOOKUP(RIGHT($A65,3),energyforms!$A$2:$F$13,4,FALSE)&amp;"e"&amp;VLOOKUP($A65,MSG_New!$B$5:$E$83,4,FALSE)&amp;"e:inv*"&amp;VLOOKUP(RIGHT($A65,3),energyforms!$A$2:$F$13,4,FALSE)&amp;"e"&amp;VLOOKUP($A65,MSG_New!$B$5:$E$83,4,FALSE)&amp;"e:yact/1000"</f>
        <v>ELNUothSArSWrCap = Ieie:inv*Ieie:yact/1000</v>
      </c>
      <c r="F65" t="str">
        <f>$A65&amp;"NCp = "&amp;VLOOKUP(RIGHT($A65,3),energyforms!$A$2:$F$13,4,FALSE)&amp;"e"&amp;VLOOKUP($A65,MSG_New!$B$5:$E$83,4,FALSE)&amp;"e:yact"</f>
        <v>ELNUothSArSWrNCp = Ieie:yact</v>
      </c>
    </row>
    <row r="66" spans="1:6" x14ac:dyDescent="0.25">
      <c r="A66" s="49" t="s">
        <v>309</v>
      </c>
      <c r="B66" t="str">
        <f>$A66&amp;"Out = "&amp;VLOOKUP(RIGHT($A66,3),energyforms!$A$2:$F$13,4,FALSE)&amp;"e"&amp;VLOOKUP($A66,MSG_New!$B$5:$E$83,4,FALSE)&amp;"e:out"</f>
        <v>ELNUothNArAnrOut = Aeke:out</v>
      </c>
      <c r="C66" t="str">
        <f>$A66&amp;"Inp = "&amp;VLOOKUP(RIGHT($A66,3),energyforms!$A$2:$F$13,4,FALSE)&amp;"e"&amp;VLOOKUP($A66,MSG_New!$B$5:$E$83,4,FALSE)&amp;"e:inp"</f>
        <v>ELNUothNArAnrInp = Aeke:inp</v>
      </c>
      <c r="D66" t="str">
        <f>$A66&amp;"Cap = "&amp;VLOOKUP(RIGHT($A66,3),energyforms!$A$2:$F$13,4,FALSE)&amp;"e"&amp;VLOOKUP($A66,MSG_New!$B$5:$E$83,4,FALSE)&amp;"e:tic"</f>
        <v>ELNUothNArAnrCap = Aeke:tic</v>
      </c>
      <c r="E66" t="str">
        <f>$A66&amp;"Cap = "&amp;VLOOKUP(RIGHT($A66,3),energyforms!$A$2:$F$13,4,FALSE)&amp;"e"&amp;VLOOKUP($A66,MSG_New!$B$5:$E$83,4,FALSE)&amp;"e:inv*"&amp;VLOOKUP(RIGHT($A66,3),energyforms!$A$2:$F$13,4,FALSE)&amp;"e"&amp;VLOOKUP($A66,MSG_New!$B$5:$E$83,4,FALSE)&amp;"e:yact/1000"</f>
        <v>ELNUothNArAnrCap = Aeke:inv*Aeke:yact/1000</v>
      </c>
      <c r="F66" t="str">
        <f>$A66&amp;"NCp = "&amp;VLOOKUP(RIGHT($A66,3),energyforms!$A$2:$F$13,4,FALSE)&amp;"e"&amp;VLOOKUP($A66,MSG_New!$B$5:$E$83,4,FALSE)&amp;"e:yact"</f>
        <v>ELNUothNArAnrNCp = Aeke:yact</v>
      </c>
    </row>
    <row r="67" spans="1:6" s="54" customFormat="1" x14ac:dyDescent="0.25">
      <c r="A67" s="54" t="s">
        <v>191</v>
      </c>
      <c r="B67" s="54" t="str">
        <f>$A67&amp;"Out = "&amp;VLOOKUP(RIGHT($A67,3),energyforms!$A$2:$F$13,4,FALSE)&amp;"e"&amp;VLOOKUP($A67,MSG_New!$B$5:$E$83,4,FALSE)&amp;"e:out"</f>
        <v>ELNUothTArZArOut = Keoe:out</v>
      </c>
      <c r="C67" s="54" t="str">
        <f>$A67&amp;"Inp = "&amp;VLOOKUP(RIGHT($A67,3),energyforms!$A$2:$F$13,4,FALSE)&amp;"e"&amp;VLOOKUP($A67,MSG_New!$B$5:$E$83,4,FALSE)&amp;"e:inp"</f>
        <v>ELNUothTArZArInp = Keoe:inp</v>
      </c>
      <c r="D67" s="54" t="str">
        <f>$A67&amp;"Cap = "&amp;VLOOKUP(RIGHT($A67,3),energyforms!$A$2:$F$13,4,FALSE)&amp;"e"&amp;VLOOKUP($A67,MSG_New!$B$5:$E$83,4,FALSE)&amp;"e:tic"</f>
        <v>ELNUothTArZArCap = Keoe:tic</v>
      </c>
      <c r="E67" s="54" t="str">
        <f>$A67&amp;"Cap = "&amp;VLOOKUP(RIGHT($A67,3),energyforms!$A$2:$F$13,4,FALSE)&amp;"e"&amp;VLOOKUP($A67,MSG_New!$B$5:$E$83,4,FALSE)&amp;"e:inv*"&amp;VLOOKUP(RIGHT($A67,3),energyforms!$A$2:$F$13,4,FALSE)&amp;"e"&amp;VLOOKUP($A67,MSG_New!$B$5:$E$83,4,FALSE)&amp;"e:yact/1000"</f>
        <v>ELNUothTArZArCap = Keoe:inv*Keoe:yact/1000</v>
      </c>
      <c r="F67" s="54" t="str">
        <f>$A67&amp;"NCp = "&amp;VLOOKUP(RIGHT($A67,3),energyforms!$A$2:$F$13,4,FALSE)&amp;"e"&amp;VLOOKUP($A67,MSG_New!$B$5:$E$83,4,FALSE)&amp;"e:yact"</f>
        <v>ELNUothTArZArNCp = Keoe:yact</v>
      </c>
    </row>
    <row r="68" spans="1:6" s="54" customFormat="1" x14ac:dyDescent="0.25">
      <c r="A68" s="54" t="s">
        <v>316</v>
      </c>
      <c r="B68" s="54" t="str">
        <f>$A68&amp;"Out = "&amp;VLOOKUP(RIGHT($A68,3),energyforms!$A$2:$F$13,4,FALSE)&amp;"e"&amp;VLOOKUP($A68,MSG_New!$B$5:$E$83,4,FALSE)&amp;"e:out"</f>
        <v>ELNUothSArZIrOut = Leve:out</v>
      </c>
      <c r="C68" s="54" t="str">
        <f>$A68&amp;"Inp = "&amp;VLOOKUP(RIGHT($A68,3),energyforms!$A$2:$F$13,4,FALSE)&amp;"e"&amp;VLOOKUP($A68,MSG_New!$B$5:$E$83,4,FALSE)&amp;"e:inp"</f>
        <v>ELNUothSArZIrInp = Leve:inp</v>
      </c>
      <c r="D68" s="54" t="str">
        <f>$A68&amp;"Cap = "&amp;VLOOKUP(RIGHT($A68,3),energyforms!$A$2:$F$13,4,FALSE)&amp;"e"&amp;VLOOKUP($A68,MSG_New!$B$5:$E$83,4,FALSE)&amp;"e:tic"</f>
        <v>ELNUothSArZIrCap = Leve:tic</v>
      </c>
      <c r="E68" s="54" t="str">
        <f>$A68&amp;"Cap = "&amp;VLOOKUP(RIGHT($A68,3),energyforms!$A$2:$F$13,4,FALSE)&amp;"e"&amp;VLOOKUP($A68,MSG_New!$B$5:$E$83,4,FALSE)&amp;"e:inv*"&amp;VLOOKUP(RIGHT($A68,3),energyforms!$A$2:$F$13,4,FALSE)&amp;"e"&amp;VLOOKUP($A68,MSG_New!$B$5:$E$83,4,FALSE)&amp;"e:yact/1000"</f>
        <v>ELNUothSArZIrCap = Leve:inv*Leve:yact/1000</v>
      </c>
      <c r="F68" s="54" t="str">
        <f>$A68&amp;"NCp = "&amp;VLOOKUP(RIGHT($A68,3),energyforms!$A$2:$F$13,4,FALSE)&amp;"e"&amp;VLOOKUP($A68,MSG_New!$B$5:$E$83,4,FALSE)&amp;"e:yact"</f>
        <v>ELNUothSArZIrNCp = Leve:yact</v>
      </c>
    </row>
    <row r="69" spans="1:6" x14ac:dyDescent="0.25">
      <c r="A69" t="s">
        <v>145</v>
      </c>
      <c r="B69" t="str">
        <f>$A69&amp;"Out = "&amp;VLOOKUP(RIGHT($A69,3),energyforms!$A$2:$F$13,4,FALSE)&amp;"e"&amp;VLOOKUP($A69,MSG_New!$B$5:$E$83,4,FALSE)&amp;"e:out"</f>
        <v>ELNUothDRrANrOut = Aele:out</v>
      </c>
      <c r="C69" t="str">
        <f>$A69&amp;"Inp = "&amp;VLOOKUP(RIGHT($A69,3),energyforms!$A$2:$F$13,4,FALSE)&amp;"e"&amp;VLOOKUP($A69,MSG_New!$B$5:$E$83,4,FALSE)&amp;"e:inp"</f>
        <v>ELNUothDRrANrInp = Aele:inp</v>
      </c>
      <c r="D69" t="str">
        <f>$A69&amp;"Cap = "&amp;VLOOKUP(RIGHT($A69,3),energyforms!$A$2:$F$13,4,FALSE)&amp;"e"&amp;VLOOKUP($A69,MSG_New!$B$5:$E$83,4,FALSE)&amp;"e:tic"</f>
        <v>ELNUothDRrANrCap = Aele:tic</v>
      </c>
      <c r="E69" t="str">
        <f>$A69&amp;"Cap = "&amp;VLOOKUP(RIGHT($A69,3),energyforms!$A$2:$F$13,4,FALSE)&amp;"e"&amp;VLOOKUP($A69,MSG_New!$B$5:$E$83,4,FALSE)&amp;"e:inv*"&amp;VLOOKUP(RIGHT($A69,3),energyforms!$A$2:$F$13,4,FALSE)&amp;"e"&amp;VLOOKUP($A69,MSG_New!$B$5:$E$83,4,FALSE)&amp;"e:yact/1000"</f>
        <v>ELNUothDRrANrCap = Aele:inv*Aele:yact/1000</v>
      </c>
      <c r="F69" t="str">
        <f>$A69&amp;"NCp = "&amp;VLOOKUP(RIGHT($A69,3),energyforms!$A$2:$F$13,4,FALSE)&amp;"e"&amp;VLOOKUP($A69,MSG_New!$B$5:$E$83,4,FALSE)&amp;"e:yact"</f>
        <v>ELNUothDRrANrNCp = Aele:yact</v>
      </c>
    </row>
    <row r="70" spans="1:6" x14ac:dyDescent="0.25">
      <c r="A70" t="s">
        <v>236</v>
      </c>
      <c r="B70" t="str">
        <f>$A70&amp;"Out = "&amp;VLOOKUP(RIGHT($A70,3),energyforms!$A$2:$F$13,4,FALSE)&amp;"e"&amp;VLOOKUP($A70,MSG_New!$B$5:$E$83,4,FALSE)&amp;"e:out"</f>
        <v>ELNUothSArBOrOut = Beme:out</v>
      </c>
      <c r="C70" t="str">
        <f>$A70&amp;"Inp = "&amp;VLOOKUP(RIGHT($A70,3),energyforms!$A$2:$F$13,4,FALSE)&amp;"e"&amp;VLOOKUP($A70,MSG_New!$B$5:$E$83,4,FALSE)&amp;"e:inp"</f>
        <v>ELNUothSArBOrInp = Beme:inp</v>
      </c>
      <c r="D70" t="str">
        <f>$A70&amp;"Cap = "&amp;VLOOKUP(RIGHT($A70,3),energyforms!$A$2:$F$13,4,FALSE)&amp;"e"&amp;VLOOKUP($A70,MSG_New!$B$5:$E$83,4,FALSE)&amp;"e:tic"</f>
        <v>ELNUothSArBOrCap = Beme:tic</v>
      </c>
      <c r="E70" t="str">
        <f>$A70&amp;"Cap = "&amp;VLOOKUP(RIGHT($A70,3),energyforms!$A$2:$F$13,4,FALSE)&amp;"e"&amp;VLOOKUP($A70,MSG_New!$B$5:$E$83,4,FALSE)&amp;"e:inv*"&amp;VLOOKUP(RIGHT($A70,3),energyforms!$A$2:$F$13,4,FALSE)&amp;"e"&amp;VLOOKUP($A70,MSG_New!$B$5:$E$83,4,FALSE)&amp;"e:yact/1000"</f>
        <v>ELNUothSArBOrCap = Beme:inv*Beme:yact/1000</v>
      </c>
      <c r="F70" t="str">
        <f>$A70&amp;"NCp = "&amp;VLOOKUP(RIGHT($A70,3),energyforms!$A$2:$F$13,4,FALSE)&amp;"e"&amp;VLOOKUP($A70,MSG_New!$B$5:$E$83,4,FALSE)&amp;"e:yact"</f>
        <v>ELNUothSArBOrNCp = Beme:yact</v>
      </c>
    </row>
    <row r="71" spans="1:6" x14ac:dyDescent="0.25">
      <c r="A71" t="s">
        <v>192</v>
      </c>
      <c r="B71" t="str">
        <f>$A71&amp;"Out = "&amp;VLOOKUP(RIGHT($A71,3),energyforms!$A$2:$F$13,4,FALSE)&amp;"e"&amp;VLOOKUP($A71,MSG_New!$B$5:$E$83,4,FALSE)&amp;"e:out"</f>
        <v>ELNUothZArDRrOut = Cele:out</v>
      </c>
      <c r="C71" t="str">
        <f>$A71&amp;"Inp = "&amp;VLOOKUP(RIGHT($A71,3),energyforms!$A$2:$F$13,4,FALSE)&amp;"e"&amp;VLOOKUP($A71,MSG_New!$B$5:$E$83,4,FALSE)&amp;"e:inp"</f>
        <v>ELNUothZArDRrInp = Cele:inp</v>
      </c>
      <c r="D71" t="str">
        <f>$A71&amp;"Cap = "&amp;VLOOKUP(RIGHT($A71,3),energyforms!$A$2:$F$13,4,FALSE)&amp;"e"&amp;VLOOKUP($A71,MSG_New!$B$5:$E$83,4,FALSE)&amp;"e:tic"</f>
        <v>ELNUothZArDRrCap = Cele:tic</v>
      </c>
      <c r="E71" t="str">
        <f>$A71&amp;"Cap = "&amp;VLOOKUP(RIGHT($A71,3),energyforms!$A$2:$F$13,4,FALSE)&amp;"e"&amp;VLOOKUP($A71,MSG_New!$B$5:$E$83,4,FALSE)&amp;"e:inv*"&amp;VLOOKUP(RIGHT($A71,3),energyforms!$A$2:$F$13,4,FALSE)&amp;"e"&amp;VLOOKUP($A71,MSG_New!$B$5:$E$83,4,FALSE)&amp;"e:yact/1000"</f>
        <v>ELNUothZArDRrCap = Cele:inv*Cele:yact/1000</v>
      </c>
      <c r="F71" t="str">
        <f>$A71&amp;"NCp = "&amp;VLOOKUP(RIGHT($A71,3),energyforms!$A$2:$F$13,4,FALSE)&amp;"e"&amp;VLOOKUP($A71,MSG_New!$B$5:$E$83,4,FALSE)&amp;"e:yact"</f>
        <v>ELNUothZArDRrNCp = Cele:yact</v>
      </c>
    </row>
    <row r="72" spans="1:6" x14ac:dyDescent="0.25">
      <c r="A72" t="s">
        <v>170</v>
      </c>
      <c r="B72" t="str">
        <f>$A72&amp;"Out = "&amp;VLOOKUP(RIGHT($A72,3),energyforms!$A$2:$F$13,4,FALSE)&amp;"e"&amp;VLOOKUP($A72,MSG_New!$B$5:$E$83,4,FALSE)&amp;"e:out"</f>
        <v>ELNUothSArLErOut = Deie:out</v>
      </c>
      <c r="C72" t="str">
        <f>$A72&amp;"Inp = "&amp;VLOOKUP(RIGHT($A72,3),energyforms!$A$2:$F$13,4,FALSE)&amp;"e"&amp;VLOOKUP($A72,MSG_New!$B$5:$E$83,4,FALSE)&amp;"e:inp"</f>
        <v>ELNUothSArLErInp = Deie:inp</v>
      </c>
      <c r="D72" t="str">
        <f>$A72&amp;"Cap = "&amp;VLOOKUP(RIGHT($A72,3),energyforms!$A$2:$F$13,4,FALSE)&amp;"e"&amp;VLOOKUP($A72,MSG_New!$B$5:$E$83,4,FALSE)&amp;"e:tic"</f>
        <v>ELNUothSArLErCap = Deie:tic</v>
      </c>
      <c r="E72" t="str">
        <f>$A72&amp;"Cap = "&amp;VLOOKUP(RIGHT($A72,3),energyforms!$A$2:$F$13,4,FALSE)&amp;"e"&amp;VLOOKUP($A72,MSG_New!$B$5:$E$83,4,FALSE)&amp;"e:inv*"&amp;VLOOKUP(RIGHT($A72,3),energyforms!$A$2:$F$13,4,FALSE)&amp;"e"&amp;VLOOKUP($A72,MSG_New!$B$5:$E$83,4,FALSE)&amp;"e:yact/1000"</f>
        <v>ELNUothSArLErCap = Deie:inv*Deie:yact/1000</v>
      </c>
      <c r="F72" t="str">
        <f>$A72&amp;"NCp = "&amp;VLOOKUP(RIGHT($A72,3),energyforms!$A$2:$F$13,4,FALSE)&amp;"e"&amp;VLOOKUP($A72,MSG_New!$B$5:$E$83,4,FALSE)&amp;"e:yact"</f>
        <v>ELNUothSArLErNCp = Deie:yact</v>
      </c>
    </row>
    <row r="73" spans="1:6" x14ac:dyDescent="0.25">
      <c r="A73" t="s">
        <v>151</v>
      </c>
      <c r="B73" t="str">
        <f>$A73&amp;"Out = "&amp;VLOOKUP(MID($A73,11,3),energyforms!$A$2:$F$13,4,FALSE)&amp;"e"&amp;VLOOKUP($A73,MSG_New!$B$5:$E$83,4,FALSE)&amp;"e:out"</f>
        <v>ELNUothMOrMArpsOut = Eeie:out</v>
      </c>
      <c r="C73" t="str">
        <f>$A73&amp;"Inp = "&amp;VLOOKUP(MID($A73,11,3),energyforms!$A$2:$F$13,4,FALSE)&amp;"e"&amp;VLOOKUP($A73,MSG_New!$B$5:$E$83,4,FALSE)&amp;"e:inp"</f>
        <v>ELNUothMOrMArpsInp = Eeie:inp</v>
      </c>
      <c r="D73" t="str">
        <f>$A73&amp;"Cap = "&amp;VLOOKUP(MID($A73,11,3),energyforms!$A$2:$F$13,4,FALSE)&amp;"e"&amp;VLOOKUP($A73,MSG_New!$B$5:$E$83,4,FALSE)&amp;"e:tic"</f>
        <v>ELNUothMOrMArpsCap = Eeie:tic</v>
      </c>
      <c r="E73" t="str">
        <f>$A73&amp;"Cap = "&amp;VLOOKUP(MID($A73,11,3),energyforms!$A$2:$F$13,4,FALSE)&amp;"e"&amp;VLOOKUP($A73,MSG_New!$B$5:$E$83,4,FALSE)&amp;"e:inv*"&amp;VLOOKUP(MID($A73,11,3),energyforms!$A$2:$F$13,4,FALSE)&amp;"e"&amp;VLOOKUP($A73,MSG_New!$B$5:$E$83,4,FALSE)&amp;"e:yact/1000"</f>
        <v>ELNUothMOrMArpsCap = Eeie:inv*Eeie:yact/1000</v>
      </c>
      <c r="F73" t="str">
        <f>$A73&amp;"NCp = "&amp;VLOOKUP(MID($A73,11,3),energyforms!$A$2:$F$13,4,FALSE)&amp;"e"&amp;VLOOKUP($A73,MSG_New!$B$5:$E$83,4,FALSE)&amp;"e:yact"</f>
        <v>ELNUothMOrMArpsNCp = Eeie:yact</v>
      </c>
    </row>
    <row r="74" spans="1:6" x14ac:dyDescent="0.25">
      <c r="A74" t="s">
        <v>152</v>
      </c>
      <c r="B74" t="str">
        <f>$A74&amp;"Out = "&amp;VLOOKUP(MID($A74,11,3),energyforms!$A$2:$F$13,4,FALSE)&amp;"e"&amp;VLOOKUP($A74,MSG_New!$B$5:$E$83,4,FALSE)&amp;"e:out"</f>
        <v>ELNUothMOrMArpmOut = Eeje:out</v>
      </c>
      <c r="C74" t="str">
        <f>$A74&amp;"Inp = "&amp;VLOOKUP(MID($A74,11,3),energyforms!$A$2:$F$13,4,FALSE)&amp;"e"&amp;VLOOKUP($A74,MSG_New!$B$5:$E$83,4,FALSE)&amp;"e:inp"</f>
        <v>ELNUothMOrMArpmInp = Eeje:inp</v>
      </c>
      <c r="D74" t="str">
        <f>$A74&amp;"Cap = "&amp;VLOOKUP(MID($A74,11,3),energyforms!$A$2:$F$13,4,FALSE)&amp;"e"&amp;VLOOKUP($A74,MSG_New!$B$5:$E$83,4,FALSE)&amp;"e:tic"</f>
        <v>ELNUothMOrMArpmCap = Eeje:tic</v>
      </c>
      <c r="E74" t="str">
        <f>$A74&amp;"Cap = "&amp;VLOOKUP(MID($A74,11,3),energyforms!$A$2:$F$13,4,FALSE)&amp;"e"&amp;VLOOKUP($A74,MSG_New!$B$5:$E$83,4,FALSE)&amp;"e:inv*"&amp;VLOOKUP(MID($A74,11,3),energyforms!$A$2:$F$13,4,FALSE)&amp;"e"&amp;VLOOKUP($A74,MSG_New!$B$5:$E$83,4,FALSE)&amp;"e:yact/1000"</f>
        <v>ELNUothMOrMArpmCap = Eeje:inv*Eeje:yact/1000</v>
      </c>
      <c r="F74" t="str">
        <f>$A74&amp;"NCp = "&amp;VLOOKUP(MID($A74,11,3),energyforms!$A$2:$F$13,4,FALSE)&amp;"e"&amp;VLOOKUP($A74,MSG_New!$B$5:$E$83,4,FALSE)&amp;"e:yact"</f>
        <v>ELNUothMOrMArpmNCp = Eeje:yact</v>
      </c>
    </row>
    <row r="75" spans="1:6" x14ac:dyDescent="0.25">
      <c r="A75" t="s">
        <v>193</v>
      </c>
      <c r="B75" t="str">
        <f>$A75&amp;"Out = "&amp;VLOOKUP(RIGHT($A75,3),energyforms!$A$2:$F$13,4,FALSE)&amp;"e"&amp;VLOOKUP($A75,MSG_New!$B$5:$E$83,4,FALSE)&amp;"e:out"</f>
        <v>ELNUothZArMArOut = Eeke:out</v>
      </c>
      <c r="C75" t="str">
        <f>$A75&amp;"Inp = "&amp;VLOOKUP(RIGHT($A75,3),energyforms!$A$2:$F$13,4,FALSE)&amp;"e"&amp;VLOOKUP($A75,MSG_New!$B$5:$E$83,4,FALSE)&amp;"e:inp"</f>
        <v>ELNUothZArMArInp = Eeke:inp</v>
      </c>
      <c r="D75" t="str">
        <f>$A75&amp;"Cap = "&amp;VLOOKUP(RIGHT($A75,3),energyforms!$A$2:$F$13,4,FALSE)&amp;"e"&amp;VLOOKUP($A75,MSG_New!$B$5:$E$83,4,FALSE)&amp;"e:tic"</f>
        <v>ELNUothZArMArCap = Eeke:tic</v>
      </c>
      <c r="E75" t="str">
        <f>$A75&amp;"Cap = "&amp;VLOOKUP(RIGHT($A75,3),energyforms!$A$2:$F$13,4,FALSE)&amp;"e"&amp;VLOOKUP($A75,MSG_New!$B$5:$E$83,4,FALSE)&amp;"e:inv*"&amp;VLOOKUP(RIGHT($A75,3),energyforms!$A$2:$F$13,4,FALSE)&amp;"e"&amp;VLOOKUP($A75,MSG_New!$B$5:$E$83,4,FALSE)&amp;"e:yact/1000"</f>
        <v>ELNUothZArMArCap = Eeke:inv*Eeke:yact/1000</v>
      </c>
      <c r="F75" t="str">
        <f>$A75&amp;"NCp = "&amp;VLOOKUP(RIGHT($A75,3),energyforms!$A$2:$F$13,4,FALSE)&amp;"e"&amp;VLOOKUP($A75,MSG_New!$B$5:$E$83,4,FALSE)&amp;"e:yact"</f>
        <v>ELNUothZArMArNCp = Eeke:yact</v>
      </c>
    </row>
    <row r="76" spans="1:6" x14ac:dyDescent="0.25">
      <c r="A76" t="s">
        <v>171</v>
      </c>
      <c r="B76" t="str">
        <f>$A76&amp;"Out = "&amp;VLOOKUP(RIGHT($A76,3),energyforms!$A$2:$F$13,4,FALSE)&amp;"e"&amp;VLOOKUP($A76,MSG_New!$B$5:$E$83,4,FALSE)&amp;"e:out"</f>
        <v>ELNUothSArMOrOut = Feke:out</v>
      </c>
      <c r="C76" t="str">
        <f>$A76&amp;"Inp = "&amp;VLOOKUP(RIGHT($A76,3),energyforms!$A$2:$F$13,4,FALSE)&amp;"e"&amp;VLOOKUP($A76,MSG_New!$B$5:$E$83,4,FALSE)&amp;"e:inp"</f>
        <v>ELNUothSArMOrInp = Feke:inp</v>
      </c>
      <c r="D76" t="str">
        <f>$A76&amp;"Cap = "&amp;VLOOKUP(RIGHT($A76,3),energyforms!$A$2:$F$13,4,FALSE)&amp;"e"&amp;VLOOKUP($A76,MSG_New!$B$5:$E$83,4,FALSE)&amp;"e:tic"</f>
        <v>ELNUothSArMOrCap = Feke:tic</v>
      </c>
      <c r="E76" t="str">
        <f>$A76&amp;"Cap = "&amp;VLOOKUP(RIGHT($A76,3),energyforms!$A$2:$F$13,4,FALSE)&amp;"e"&amp;VLOOKUP($A76,MSG_New!$B$5:$E$83,4,FALSE)&amp;"e:inv*"&amp;VLOOKUP(RIGHT($A76,3),energyforms!$A$2:$F$13,4,FALSE)&amp;"e"&amp;VLOOKUP($A76,MSG_New!$B$5:$E$83,4,FALSE)&amp;"e:yact/1000"</f>
        <v>ELNUothSArMOrCap = Feke:inv*Feke:yact/1000</v>
      </c>
      <c r="F76" t="str">
        <f>$A76&amp;"NCp = "&amp;VLOOKUP(RIGHT($A76,3),energyforms!$A$2:$F$13,4,FALSE)&amp;"e"&amp;VLOOKUP($A76,MSG_New!$B$5:$E$83,4,FALSE)&amp;"e:yact"</f>
        <v>ELNUothSArMOrNCp = Feke:yact</v>
      </c>
    </row>
    <row r="77" spans="1:6" x14ac:dyDescent="0.25">
      <c r="A77" t="s">
        <v>215</v>
      </c>
      <c r="B77" t="str">
        <f>$A77&amp;"Out = "&amp;VLOOKUP(RIGHT($A77,3),energyforms!$A$2:$F$13,4,FALSE)&amp;"e"&amp;VLOOKUP($A77,MSG_New!$B$5:$E$83,4,FALSE)&amp;"e:out"</f>
        <v>ELNUothZIrMOrOut = Fele:out</v>
      </c>
      <c r="C77" t="str">
        <f>$A77&amp;"Inp = "&amp;VLOOKUP(RIGHT($A77,3),energyforms!$A$2:$F$13,4,FALSE)&amp;"e"&amp;VLOOKUP($A77,MSG_New!$B$5:$E$83,4,FALSE)&amp;"e:inp"</f>
        <v>ELNUothZIrMOrInp = Fele:inp</v>
      </c>
      <c r="D77" t="str">
        <f>$A77&amp;"Cap = "&amp;VLOOKUP(RIGHT($A77,3),energyforms!$A$2:$F$13,4,FALSE)&amp;"e"&amp;VLOOKUP($A77,MSG_New!$B$5:$E$83,4,FALSE)&amp;"e:tic"</f>
        <v>ELNUothZIrMOrCap = Fele:tic</v>
      </c>
      <c r="E77" t="str">
        <f>$A77&amp;"Cap = "&amp;VLOOKUP(RIGHT($A77,3),energyforms!$A$2:$F$13,4,FALSE)&amp;"e"&amp;VLOOKUP($A77,MSG_New!$B$5:$E$83,4,FALSE)&amp;"e:inv*"&amp;VLOOKUP(RIGHT($A77,3),energyforms!$A$2:$F$13,4,FALSE)&amp;"e"&amp;VLOOKUP($A77,MSG_New!$B$5:$E$83,4,FALSE)&amp;"e:yact/1000"</f>
        <v>ELNUothZIrMOrCap = Fele:inv*Fele:yact/1000</v>
      </c>
      <c r="F77" t="str">
        <f>$A77&amp;"NCp = "&amp;VLOOKUP(RIGHT($A77,3),energyforms!$A$2:$F$13,4,FALSE)&amp;"e"&amp;VLOOKUP($A77,MSG_New!$B$5:$E$83,4,FALSE)&amp;"e:yact"</f>
        <v>ELNUothZIrMOrNCp = Fele:yact</v>
      </c>
    </row>
    <row r="78" spans="1:6" x14ac:dyDescent="0.25">
      <c r="A78" t="s">
        <v>172</v>
      </c>
      <c r="B78" t="str">
        <f>$A78&amp;"Out = "&amp;VLOOKUP(RIGHT($A78,3),energyforms!$A$2:$F$13,4,FALSE)&amp;"e"&amp;VLOOKUP($A78,MSG_New!$B$5:$E$83,4,FALSE)&amp;"e:out"</f>
        <v>ELNUothSArNArOut = Geoe:out</v>
      </c>
      <c r="C78" t="str">
        <f>$A78&amp;"Inp = "&amp;VLOOKUP(RIGHT($A78,3),energyforms!$A$2:$F$13,4,FALSE)&amp;"e"&amp;VLOOKUP($A78,MSG_New!$B$5:$E$83,4,FALSE)&amp;"e:inp"</f>
        <v>ELNUothSArNArInp = Geoe:inp</v>
      </c>
      <c r="D78" t="str">
        <f>$A78&amp;"Cap = "&amp;VLOOKUP(RIGHT($A78,3),energyforms!$A$2:$F$13,4,FALSE)&amp;"e"&amp;VLOOKUP($A78,MSG_New!$B$5:$E$83,4,FALSE)&amp;"e:tic"</f>
        <v>ELNUothSArNArCap = Geoe:tic</v>
      </c>
      <c r="E78" t="str">
        <f>$A78&amp;"Cap = "&amp;VLOOKUP(RIGHT($A78,3),energyforms!$A$2:$F$13,4,FALSE)&amp;"e"&amp;VLOOKUP($A78,MSG_New!$B$5:$E$83,4,FALSE)&amp;"e:inv*"&amp;VLOOKUP(RIGHT($A78,3),energyforms!$A$2:$F$13,4,FALSE)&amp;"e"&amp;VLOOKUP($A78,MSG_New!$B$5:$E$83,4,FALSE)&amp;"e:yact/1000"</f>
        <v>ELNUothSArNArCap = Geoe:inv*Geoe:yact/1000</v>
      </c>
      <c r="F78" t="str">
        <f>$A78&amp;"NCp = "&amp;VLOOKUP(RIGHT($A78,3),energyforms!$A$2:$F$13,4,FALSE)&amp;"e"&amp;VLOOKUP($A78,MSG_New!$B$5:$E$83,4,FALSE)&amp;"e:yact"</f>
        <v>ELNUothSArNArNCp = Geoe:yact</v>
      </c>
    </row>
    <row r="79" spans="1:6" x14ac:dyDescent="0.25">
      <c r="A79" t="s">
        <v>179</v>
      </c>
      <c r="B79" t="str">
        <f>$A79&amp;"Out = "&amp;VLOOKUP(RIGHT($A79,3),energyforms!$A$2:$F$13,4,FALSE)&amp;"e"&amp;VLOOKUP($A79,MSG_New!$B$5:$E$83,4,FALSE)&amp;"e:out"</f>
        <v>ELNUothSWrSArOut = Hepe:out</v>
      </c>
      <c r="C79" t="str">
        <f>$A79&amp;"Inp = "&amp;VLOOKUP(RIGHT($A79,3),energyforms!$A$2:$F$13,4,FALSE)&amp;"e"&amp;VLOOKUP($A79,MSG_New!$B$5:$E$83,4,FALSE)&amp;"e:inp"</f>
        <v>ELNUothSWrSArInp = Hepe:inp</v>
      </c>
      <c r="D79" t="str">
        <f>$A79&amp;"Cap = "&amp;VLOOKUP(RIGHT($A79,3),energyforms!$A$2:$F$13,4,FALSE)&amp;"e"&amp;VLOOKUP($A79,MSG_New!$B$5:$E$83,4,FALSE)&amp;"e:tic"</f>
        <v>ELNUothSWrSArCap = Hepe:tic</v>
      </c>
      <c r="E79" t="str">
        <f>$A79&amp;"Cap = "&amp;VLOOKUP(RIGHT($A79,3),energyforms!$A$2:$F$13,4,FALSE)&amp;"e"&amp;VLOOKUP($A79,MSG_New!$B$5:$E$83,4,FALSE)&amp;"e:inv*"&amp;VLOOKUP(RIGHT($A79,3),energyforms!$A$2:$F$13,4,FALSE)&amp;"e"&amp;VLOOKUP($A79,MSG_New!$B$5:$E$83,4,FALSE)&amp;"e:yact/1000"</f>
        <v>ELNUothSWrSArCap = Hepe:inv*Hepe:yact/1000</v>
      </c>
      <c r="F79" t="str">
        <f>$A79&amp;"NCp = "&amp;VLOOKUP(RIGHT($A79,3),energyforms!$A$2:$F$13,4,FALSE)&amp;"e"&amp;VLOOKUP($A79,MSG_New!$B$5:$E$83,4,FALSE)&amp;"e:yact"</f>
        <v>ELNUothSWrSArNCp = Hepe:yact</v>
      </c>
    </row>
    <row r="80" spans="1:6" x14ac:dyDescent="0.25">
      <c r="A80" t="s">
        <v>310</v>
      </c>
      <c r="B80" t="str">
        <f>$A80&amp;"Out = "&amp;VLOOKUP(RIGHT($A80,3),energyforms!$A$2:$F$13,4,FALSE)&amp;"e"&amp;VLOOKUP($A80,MSG_New!$B$5:$E$83,4,FALSE)&amp;"e:out"</f>
        <v>ELNUothAnrNArOut = Gepe:out</v>
      </c>
      <c r="C80" t="str">
        <f>$A80&amp;"Inp = "&amp;VLOOKUP(RIGHT($A80,3),energyforms!$A$2:$F$13,4,FALSE)&amp;"e"&amp;VLOOKUP($A80,MSG_New!$B$5:$E$83,4,FALSE)&amp;"e:inp"</f>
        <v>ELNUothAnrNArInp = Gepe:inp</v>
      </c>
      <c r="D80" t="str">
        <f>$A80&amp;"Cap = "&amp;VLOOKUP(RIGHT($A80,3),energyforms!$A$2:$F$13,4,FALSE)&amp;"e"&amp;VLOOKUP($A80,MSG_New!$B$5:$E$83,4,FALSE)&amp;"e:tic"</f>
        <v>ELNUothAnrNArCap = Gepe:tic</v>
      </c>
      <c r="E80" t="str">
        <f>$A80&amp;"Cap = "&amp;VLOOKUP(RIGHT($A80,3),energyforms!$A$2:$F$13,4,FALSE)&amp;"e"&amp;VLOOKUP($A80,MSG_New!$B$5:$E$83,4,FALSE)&amp;"e:inv*"&amp;VLOOKUP(RIGHT($A80,3),energyforms!$A$2:$F$13,4,FALSE)&amp;"e"&amp;VLOOKUP($A80,MSG_New!$B$5:$E$83,4,FALSE)&amp;"e:yact/1000"</f>
        <v>ELNUothAnrNArCap = Gepe:inv*Gepe:yact/1000</v>
      </c>
      <c r="F80" t="str">
        <f>$A80&amp;"NCp = "&amp;VLOOKUP(RIGHT($A80,3),energyforms!$A$2:$F$13,4,FALSE)&amp;"e"&amp;VLOOKUP($A80,MSG_New!$B$5:$E$83,4,FALSE)&amp;"e:yact"</f>
        <v>ELNUothAnrNArNCp = Gepe:yact</v>
      </c>
    </row>
    <row r="81" spans="1:6" s="93" customFormat="1" ht="15.75" thickBot="1" x14ac:dyDescent="0.3">
      <c r="A81" s="93" t="s">
        <v>194</v>
      </c>
      <c r="B81" s="93" t="str">
        <f>$A81&amp;"Out = "&amp;VLOOKUP(RIGHT($A81,3),energyforms!$A$2:$F$13,4,FALSE)&amp;"e"&amp;VLOOKUP($A81,MSG_New!$B$5:$E$83,4,FALSE)&amp;"e:out"</f>
        <v>ELNUothZArTArOut = Jeie:out</v>
      </c>
      <c r="C81" s="93" t="str">
        <f>$A81&amp;"Inp = "&amp;VLOOKUP(RIGHT($A81,3),energyforms!$A$2:$F$13,4,FALSE)&amp;"e"&amp;VLOOKUP($A81,MSG_New!$B$5:$E$83,4,FALSE)&amp;"e:inp"</f>
        <v>ELNUothZArTArInp = Jeie:inp</v>
      </c>
      <c r="D81" s="93" t="str">
        <f>$A81&amp;"Cap = "&amp;VLOOKUP(RIGHT($A81,3),energyforms!$A$2:$F$13,4,FALSE)&amp;"e"&amp;VLOOKUP($A81,MSG_New!$B$5:$E$83,4,FALSE)&amp;"e:tic"</f>
        <v>ELNUothZArTArCap = Jeie:tic</v>
      </c>
      <c r="E81" s="93" t="str">
        <f>$A81&amp;"Cap = "&amp;VLOOKUP(RIGHT($A81,3),energyforms!$A$2:$F$13,4,FALSE)&amp;"e"&amp;VLOOKUP($A81,MSG_New!$B$5:$E$83,4,FALSE)&amp;"e:inv*"&amp;VLOOKUP(RIGHT($A81,3),energyforms!$A$2:$F$13,4,FALSE)&amp;"e"&amp;VLOOKUP($A81,MSG_New!$B$5:$E$83,4,FALSE)&amp;"e:yact/1000"</f>
        <v>ELNUothZArTArCap = Jeie:inv*Jeie:yact/1000</v>
      </c>
      <c r="F81" s="93" t="str">
        <f>$A81&amp;"NCp = "&amp;VLOOKUP(RIGHT($A81,3),energyforms!$A$2:$F$13,4,FALSE)&amp;"e"&amp;VLOOKUP($A81,MSG_New!$B$5:$E$83,4,FALSE)&amp;"e:yact"</f>
        <v>ELNUothZArTArNCp = Jeie:yact</v>
      </c>
    </row>
    <row r="82" spans="1:6" s="93" customFormat="1" ht="16.5" thickTop="1" thickBot="1" x14ac:dyDescent="0.3">
      <c r="A82" s="93" t="s">
        <v>317</v>
      </c>
      <c r="B82" s="93" t="str">
        <f>$A82&amp;"Out = "&amp;VLOOKUP(RIGHT($A82,3),energyforms!$A$2:$F$13,4,FALSE)&amp;"e"&amp;VLOOKUP($A82,MSG_New!$B$5:$E$90,4,FALSE)&amp;"e:out"</f>
        <v>ELNUothZIrSArOut = Hewe:out</v>
      </c>
      <c r="C82" s="93" t="str">
        <f>$A82&amp;"Inp = "&amp;VLOOKUP(RIGHT($A82,3),energyforms!$A$2:$F$13,4,FALSE)&amp;"e"&amp;VLOOKUP($A82,MSG_New!$B$5:$E$90,4,FALSE)&amp;"e:inp"</f>
        <v>ELNUothZIrSArInp = Hewe:inp</v>
      </c>
      <c r="D82" s="93" t="str">
        <f>$A82&amp;"Cap = "&amp;VLOOKUP(RIGHT($A82,3),energyforms!$A$2:$F$13,4,FALSE)&amp;"e"&amp;VLOOKUP($A82,MSG_New!$B$5:$E$90,4,FALSE)&amp;"e:tic"</f>
        <v>ELNUothZIrSArCap = Hewe:tic</v>
      </c>
      <c r="E82" s="93" t="str">
        <f>$A82&amp;"Cap = "&amp;VLOOKUP(RIGHT($A82,3),energyforms!$A$2:$F$13,4,FALSE)&amp;"e"&amp;VLOOKUP($A82,MSG_New!$B$5:$E$90,4,FALSE)&amp;"e:inv*"&amp;VLOOKUP(RIGHT($A82,3),energyforms!$A$2:$F$13,4,FALSE)&amp;"e"&amp;VLOOKUP($A82,MSG_New!$B$5:$E$90,4,FALSE)&amp;"e:yact/1000"</f>
        <v>ELNUothZIrSArCap = Hewe:inv*Hewe:yact/1000</v>
      </c>
      <c r="F82" s="93" t="str">
        <f>$A82&amp;"NCp = "&amp;VLOOKUP(RIGHT($A82,3),energyforms!$A$2:$F$13,4,FALSE)&amp;"e"&amp;VLOOKUP($A82,MSG_New!$B$5:$E$90,4,FALSE)&amp;"e:yact"</f>
        <v>ELNUothZIrSArNCp = Hewe:yact</v>
      </c>
    </row>
    <row r="83" spans="1:6" ht="15.75" thickTop="1" x14ac:dyDescent="0.25"/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J28"/>
  <sheetViews>
    <sheetView workbookViewId="0">
      <selection activeCell="B29" sqref="B29"/>
    </sheetView>
  </sheetViews>
  <sheetFormatPr defaultRowHeight="15" x14ac:dyDescent="0.25"/>
  <cols>
    <col min="14" max="14" width="12" bestFit="1" customWidth="1"/>
  </cols>
  <sheetData>
    <row r="2" spans="1:5" x14ac:dyDescent="0.25">
      <c r="A2">
        <v>1</v>
      </c>
      <c r="B2" t="s">
        <v>262</v>
      </c>
      <c r="E2" t="s">
        <v>270</v>
      </c>
    </row>
    <row r="3" spans="1:5" x14ac:dyDescent="0.25">
      <c r="A3">
        <v>2</v>
      </c>
      <c r="B3" t="s">
        <v>271</v>
      </c>
    </row>
    <row r="4" spans="1:5" x14ac:dyDescent="0.25">
      <c r="A4">
        <v>3</v>
      </c>
      <c r="B4" t="s">
        <v>263</v>
      </c>
    </row>
    <row r="5" spans="1:5" x14ac:dyDescent="0.25">
      <c r="A5">
        <v>4</v>
      </c>
      <c r="B5" t="s">
        <v>264</v>
      </c>
    </row>
    <row r="6" spans="1:5" x14ac:dyDescent="0.25">
      <c r="A6">
        <v>5</v>
      </c>
      <c r="B6" t="s">
        <v>266</v>
      </c>
    </row>
    <row r="7" spans="1:5" x14ac:dyDescent="0.25">
      <c r="B7" t="s">
        <v>267</v>
      </c>
    </row>
    <row r="8" spans="1:5" x14ac:dyDescent="0.25">
      <c r="B8" t="s">
        <v>269</v>
      </c>
    </row>
    <row r="9" spans="1:5" x14ac:dyDescent="0.25">
      <c r="B9" t="s">
        <v>265</v>
      </c>
    </row>
    <row r="10" spans="1:5" x14ac:dyDescent="0.25">
      <c r="B10" t="s">
        <v>268</v>
      </c>
    </row>
    <row r="11" spans="1:5" x14ac:dyDescent="0.25">
      <c r="B11" t="s">
        <v>269</v>
      </c>
    </row>
    <row r="12" spans="1:5" x14ac:dyDescent="0.25">
      <c r="B12" t="s">
        <v>274</v>
      </c>
    </row>
    <row r="13" spans="1:5" x14ac:dyDescent="0.25">
      <c r="B13" t="s">
        <v>275</v>
      </c>
    </row>
    <row r="14" spans="1:5" x14ac:dyDescent="0.25">
      <c r="B14" t="s">
        <v>276</v>
      </c>
    </row>
    <row r="15" spans="1:5" x14ac:dyDescent="0.25">
      <c r="B15" t="s">
        <v>277</v>
      </c>
    </row>
    <row r="16" spans="1:5" x14ac:dyDescent="0.25">
      <c r="B16" t="s">
        <v>278</v>
      </c>
    </row>
    <row r="17" spans="2:10" x14ac:dyDescent="0.25">
      <c r="B17" t="s">
        <v>279</v>
      </c>
    </row>
    <row r="18" spans="2:10" x14ac:dyDescent="0.25">
      <c r="B18" t="s">
        <v>280</v>
      </c>
    </row>
    <row r="20" spans="2:10" x14ac:dyDescent="0.25">
      <c r="B20" t="s">
        <v>281</v>
      </c>
    </row>
    <row r="21" spans="2:10" x14ac:dyDescent="0.25">
      <c r="B21" t="s">
        <v>272</v>
      </c>
    </row>
    <row r="22" spans="2:10" x14ac:dyDescent="0.25">
      <c r="B22" t="s">
        <v>282</v>
      </c>
    </row>
    <row r="23" spans="2:10" x14ac:dyDescent="0.25">
      <c r="B23" t="s">
        <v>284</v>
      </c>
      <c r="J23" t="s">
        <v>273</v>
      </c>
    </row>
    <row r="24" spans="2:10" x14ac:dyDescent="0.25">
      <c r="B24" t="s">
        <v>285</v>
      </c>
    </row>
    <row r="25" spans="2:10" x14ac:dyDescent="0.25">
      <c r="B25" t="s">
        <v>283</v>
      </c>
    </row>
    <row r="26" spans="2:10" x14ac:dyDescent="0.25">
      <c r="B26" t="s">
        <v>285</v>
      </c>
    </row>
    <row r="27" spans="2:10" x14ac:dyDescent="0.25">
      <c r="B27" t="s">
        <v>286</v>
      </c>
    </row>
    <row r="28" spans="2:10" x14ac:dyDescent="0.25">
      <c r="B28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A1:K30"/>
  <sheetViews>
    <sheetView workbookViewId="0">
      <selection activeCell="B12" sqref="B12"/>
    </sheetView>
  </sheetViews>
  <sheetFormatPr defaultRowHeight="15" x14ac:dyDescent="0.25"/>
  <cols>
    <col min="2" max="2" width="14.85546875" customWidth="1"/>
    <col min="3" max="3" width="24.7109375" customWidth="1"/>
    <col min="4" max="4" width="24.42578125" customWidth="1"/>
    <col min="5" max="5" width="7.28515625" style="6" customWidth="1"/>
    <col min="6" max="6" width="7.42578125" customWidth="1"/>
    <col min="7" max="7" width="8.85546875" style="6" customWidth="1"/>
    <col min="8" max="8" width="9.140625" style="6"/>
    <col min="9" max="9" width="5.85546875" style="6" customWidth="1"/>
    <col min="10" max="10" width="9.140625" style="6"/>
    <col min="11" max="11" width="6" customWidth="1"/>
  </cols>
  <sheetData>
    <row r="1" spans="1:11" x14ac:dyDescent="0.25">
      <c r="B1">
        <v>1</v>
      </c>
      <c r="C1">
        <f>B1+1</f>
        <v>2</v>
      </c>
      <c r="D1">
        <f>C1+1</f>
        <v>3</v>
      </c>
      <c r="E1" s="6">
        <f t="shared" ref="E1:K2" si="0">D1+1</f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</row>
    <row r="2" spans="1:11" x14ac:dyDescent="0.25">
      <c r="B2" s="19"/>
      <c r="C2" s="19">
        <v>2</v>
      </c>
      <c r="D2" s="19">
        <f>C2+1</f>
        <v>3</v>
      </c>
      <c r="E2" s="34">
        <f t="shared" si="0"/>
        <v>4</v>
      </c>
      <c r="F2" s="19">
        <f t="shared" si="0"/>
        <v>5</v>
      </c>
      <c r="G2" s="19">
        <f t="shared" si="0"/>
        <v>6</v>
      </c>
      <c r="H2" s="19">
        <f t="shared" si="0"/>
        <v>7</v>
      </c>
      <c r="I2" s="19">
        <f t="shared" si="0"/>
        <v>8</v>
      </c>
      <c r="J2" s="19">
        <f t="shared" si="0"/>
        <v>9</v>
      </c>
      <c r="K2" s="19">
        <f t="shared" si="0"/>
        <v>10</v>
      </c>
    </row>
    <row r="3" spans="1:11" ht="30.75" customHeight="1" thickBot="1" x14ac:dyDescent="0.3">
      <c r="B3" s="20" t="s">
        <v>92</v>
      </c>
      <c r="C3" s="21" t="s">
        <v>62</v>
      </c>
      <c r="D3" s="21" t="s">
        <v>63</v>
      </c>
      <c r="E3" s="21" t="s">
        <v>72</v>
      </c>
      <c r="F3" s="21" t="s">
        <v>62</v>
      </c>
      <c r="G3" s="8" t="s">
        <v>63</v>
      </c>
      <c r="H3" s="22" t="s">
        <v>65</v>
      </c>
      <c r="I3" s="22" t="s">
        <v>66</v>
      </c>
      <c r="J3" s="22" t="s">
        <v>77</v>
      </c>
      <c r="K3" s="21" t="s">
        <v>69</v>
      </c>
    </row>
    <row r="4" spans="1:11" ht="15" customHeight="1" thickTop="1" x14ac:dyDescent="0.25">
      <c r="B4" s="23" t="s">
        <v>71</v>
      </c>
      <c r="C4" s="23" t="s">
        <v>72</v>
      </c>
      <c r="D4" s="23" t="s">
        <v>72</v>
      </c>
      <c r="E4" s="23" t="s">
        <v>133</v>
      </c>
      <c r="F4" s="23" t="s">
        <v>73</v>
      </c>
      <c r="G4" s="9" t="s">
        <v>73</v>
      </c>
      <c r="H4" s="24" t="s">
        <v>74</v>
      </c>
      <c r="I4" s="24" t="s">
        <v>78</v>
      </c>
      <c r="J4" s="24" t="s">
        <v>8</v>
      </c>
      <c r="K4" s="23" t="s">
        <v>8</v>
      </c>
    </row>
    <row r="5" spans="1:11" x14ac:dyDescent="0.25">
      <c r="B5" s="27" t="s">
        <v>157</v>
      </c>
      <c r="C5" s="28" t="str">
        <f>"Electricity/Secondary/"&amp;VLOOKUP($B5,Exist_Raw!$A$6:$H$16,Exist_Raw!C$2,FALSE)</f>
        <v>Electricity/Secondary/BOr</v>
      </c>
      <c r="D5" s="28" t="str">
        <f>"Electricity/Secondary/"&amp;VLOOKUP($B5,Exist_Raw!$A$6:$H$16,Exist_Raw!D$2,FALSE)</f>
        <v>Electricity/Secondary/SAr</v>
      </c>
      <c r="E5" s="29" t="s">
        <v>107</v>
      </c>
      <c r="F5" s="29">
        <v>1</v>
      </c>
      <c r="G5" s="35">
        <f>1-VLOOKUP($B5,Exist_Raw!$A$6:$H$16,Exist_Raw!G$2,FALSE)</f>
        <v>0.98299999999999998</v>
      </c>
      <c r="H5" s="37">
        <f>1-VLOOKUP($B5,Exist_Raw!$A$6:$H$16,Exist_Raw!H$2,FALSE)</f>
        <v>0.998</v>
      </c>
      <c r="I5" s="29">
        <v>50</v>
      </c>
      <c r="J5" s="38" t="str">
        <f>"2005 "&amp;VLOOKUP($B5,Exist_Raw!$A$6:$H$16,Exist_Raw!F$2,FALSE)</f>
        <v>2005 800</v>
      </c>
      <c r="K5" s="29">
        <v>0</v>
      </c>
    </row>
    <row r="6" spans="1:11" x14ac:dyDescent="0.25">
      <c r="A6" s="41"/>
      <c r="B6" t="s">
        <v>196</v>
      </c>
      <c r="C6" s="31" t="str">
        <f>"Electricity/Secondary/"&amp;VLOOKUP($B6,Exist_Raw!$A$6:$H$16,Exist_Raw!C$2,FALSE)</f>
        <v>Electricity/Secondary/BOr</v>
      </c>
      <c r="D6" s="31" t="str">
        <f>"Electricity/Secondary/"&amp;VLOOKUP($B6,Exist_Raw!$A$6:$H$16,Exist_Raw!D$2,FALSE)</f>
        <v>Electricity/Secondary/ZIr</v>
      </c>
      <c r="E6" s="32" t="s">
        <v>107</v>
      </c>
      <c r="F6" s="32">
        <v>1</v>
      </c>
      <c r="G6" s="36">
        <f>1-VLOOKUP($B6,Exist_Raw!$A$6:$H$16,Exist_Raw!G$2,FALSE)</f>
        <v>0.97499999999999998</v>
      </c>
      <c r="H6" s="39">
        <f>1-VLOOKUP($B6,Exist_Raw!$A$6:$H$16,Exist_Raw!H$2,FALSE)</f>
        <v>0.98799999999999999</v>
      </c>
      <c r="I6" s="32">
        <v>50</v>
      </c>
      <c r="J6" s="40" t="str">
        <f>"2005 "&amp;VLOOKUP($B6,Exist_Raw!$A$6:$H$16,Exist_Raw!F$2,FALSE)</f>
        <v>2005 650</v>
      </c>
      <c r="K6" s="33">
        <v>0</v>
      </c>
    </row>
    <row r="7" spans="1:11" x14ac:dyDescent="0.25">
      <c r="A7" s="41"/>
      <c r="B7" t="s">
        <v>158</v>
      </c>
      <c r="C7" s="31" t="str">
        <f>"Electricity/Secondary/"&amp;VLOOKUP($B7,Exist_Raw!$A$6:$H$16,Exist_Raw!C$2,FALSE)</f>
        <v>Electricity/Secondary/LEr</v>
      </c>
      <c r="D7" s="31" t="str">
        <f>"Electricity/Secondary/"&amp;VLOOKUP($B7,Exist_Raw!$A$6:$H$16,Exist_Raw!D$2,FALSE)</f>
        <v>Electricity/Secondary/SAr</v>
      </c>
      <c r="E7" s="32" t="s">
        <v>108</v>
      </c>
      <c r="F7" s="32">
        <v>1</v>
      </c>
      <c r="G7" s="36">
        <f>1-VLOOKUP($B7,Exist_Raw!$A$6:$H$16,Exist_Raw!G$2,FALSE)</f>
        <v>0.99399999999999999</v>
      </c>
      <c r="H7" s="39">
        <f>1-VLOOKUP($B7,Exist_Raw!$A$6:$H$16,Exist_Raw!H$2,FALSE)</f>
        <v>0.98099999999999998</v>
      </c>
      <c r="I7" s="32">
        <v>50</v>
      </c>
      <c r="J7" s="40" t="str">
        <f>"2005 "&amp;VLOOKUP($B7,Exist_Raw!$A$6:$H$16,Exist_Raw!F$2,FALSE)</f>
        <v>2005 230</v>
      </c>
      <c r="K7" s="33">
        <v>0</v>
      </c>
    </row>
    <row r="8" spans="1:11" x14ac:dyDescent="0.25">
      <c r="A8" s="41"/>
      <c r="B8" t="s">
        <v>183</v>
      </c>
      <c r="C8" s="31" t="str">
        <f>"Electricity/Secondary/"&amp;VLOOKUP($B8,Exist_Raw!$A$6:$H$16,Exist_Raw!C$2,FALSE)</f>
        <v>Electricity/Secondary/DRr</v>
      </c>
      <c r="D8" s="31" t="str">
        <f>"Electricity/Secondary/"&amp;VLOOKUP($B8,Exist_Raw!$A$6:$H$16,Exist_Raw!D$2,FALSE)</f>
        <v>Electricity/Secondary/ZAr</v>
      </c>
      <c r="E8" s="32" t="s">
        <v>107</v>
      </c>
      <c r="F8" s="32">
        <v>1</v>
      </c>
      <c r="G8" s="36">
        <f>1-VLOOKUP($B8,Exist_Raw!$A$6:$H$16,Exist_Raw!G$2,FALSE)</f>
        <v>0.94399999999999995</v>
      </c>
      <c r="H8" s="39">
        <f>1-VLOOKUP($B8,Exist_Raw!$A$6:$H$16,Exist_Raw!H$2,FALSE)</f>
        <v>0.99099999999999999</v>
      </c>
      <c r="I8" s="32">
        <v>50</v>
      </c>
      <c r="J8" s="40" t="str">
        <f>"2005 "&amp;VLOOKUP($B8,Exist_Raw!$A$6:$H$16,Exist_Raw!F$2,FALSE)</f>
        <v>2005 260</v>
      </c>
      <c r="K8" s="33">
        <v>0</v>
      </c>
    </row>
    <row r="9" spans="1:11" x14ac:dyDescent="0.25">
      <c r="A9" s="41"/>
      <c r="B9" t="s">
        <v>159</v>
      </c>
      <c r="C9" s="31" t="str">
        <f>"Electricity/Secondary/"&amp;VLOOKUP($B9,Exist_Raw!$A$6:$H$16,Exist_Raw!C$2,FALSE)</f>
        <v>Electricity/Secondary/MOr</v>
      </c>
      <c r="D9" s="31" t="str">
        <f>"Electricity/Secondary/"&amp;VLOOKUP($B9,Exist_Raw!$A$6:$H$16,Exist_Raw!D$2,FALSE)</f>
        <v>Electricity/Secondary/SAr</v>
      </c>
      <c r="E9" s="32" t="s">
        <v>109</v>
      </c>
      <c r="F9" s="32">
        <v>1</v>
      </c>
      <c r="G9" s="36">
        <f>1-VLOOKUP($B9,Exist_Raw!$A$6:$H$16,Exist_Raw!G$2,FALSE)</f>
        <v>0.86</v>
      </c>
      <c r="H9" s="39">
        <f>1-VLOOKUP($B9,Exist_Raw!$A$6:$H$16,Exist_Raw!H$2,FALSE)</f>
        <v>0.99199999999999999</v>
      </c>
      <c r="I9" s="32">
        <v>50</v>
      </c>
      <c r="J9" s="40" t="str">
        <f>"2005 "&amp;VLOOKUP($B9,Exist_Raw!$A$6:$H$16,Exist_Raw!F$2,FALSE)</f>
        <v>2005 3850</v>
      </c>
      <c r="K9" s="33">
        <v>0</v>
      </c>
    </row>
    <row r="10" spans="1:11" x14ac:dyDescent="0.25">
      <c r="A10" s="41"/>
      <c r="B10" t="s">
        <v>174</v>
      </c>
      <c r="C10" s="31" t="str">
        <f>"Electricity/Secondary/"&amp;VLOOKUP($B10,Exist_Raw!$A$6:$H$16,Exist_Raw!C$2,FALSE)</f>
        <v>Electricity/Secondary/MOr</v>
      </c>
      <c r="D10" s="31" t="str">
        <f>"Electricity/Secondary/"&amp;VLOOKUP($B10,Exist_Raw!$A$6:$H$16,Exist_Raw!D$2,FALSE)</f>
        <v>Electricity/Secondary/SWr</v>
      </c>
      <c r="E10" s="32" t="s">
        <v>107</v>
      </c>
      <c r="F10" s="32">
        <v>1</v>
      </c>
      <c r="G10" s="36">
        <f>1-VLOOKUP($B10,Exist_Raw!$A$6:$H$16,Exist_Raw!G$2,FALSE)</f>
        <v>0.98399999999999999</v>
      </c>
      <c r="H10" s="39">
        <f>1-VLOOKUP($B10,Exist_Raw!$A$6:$H$16,Exist_Raw!H$2,FALSE)</f>
        <v>0.996</v>
      </c>
      <c r="I10" s="32">
        <v>50</v>
      </c>
      <c r="J10" s="40" t="str">
        <f>"2005 "&amp;VLOOKUP($B10,Exist_Raw!$A$6:$H$16,Exist_Raw!F$2,FALSE)</f>
        <v>2005 1450</v>
      </c>
      <c r="K10" s="33">
        <v>0</v>
      </c>
    </row>
    <row r="11" spans="1:11" x14ac:dyDescent="0.25">
      <c r="A11" s="41"/>
      <c r="B11" t="s">
        <v>197</v>
      </c>
      <c r="C11" s="31" t="str">
        <f>"Electricity/Secondary/"&amp;VLOOKUP($B11,Exist_Raw!$A$6:$H$16,Exist_Raw!C$2,FALSE)</f>
        <v>Electricity/Secondary/MOr</v>
      </c>
      <c r="D11" s="31" t="str">
        <f>"Electricity/Secondary/"&amp;VLOOKUP($B11,Exist_Raw!$A$6:$H$16,Exist_Raw!D$2,FALSE)</f>
        <v>Electricity/Secondary/ZIr</v>
      </c>
      <c r="E11" s="32" t="s">
        <v>108</v>
      </c>
      <c r="F11" s="32">
        <v>1</v>
      </c>
      <c r="G11" s="36">
        <f>1-VLOOKUP($B11,Exist_Raw!$A$6:$H$16,Exist_Raw!G$2,FALSE)</f>
        <v>0.97</v>
      </c>
      <c r="H11" s="39">
        <f>1-VLOOKUP($B11,Exist_Raw!$A$6:$H$16,Exist_Raw!H$2,FALSE)</f>
        <v>0.99099999999999999</v>
      </c>
      <c r="I11" s="32">
        <v>50</v>
      </c>
      <c r="J11" s="40" t="str">
        <f>"2005 "&amp;VLOOKUP($B11,Exist_Raw!$A$6:$H$16,Exist_Raw!F$2,FALSE)</f>
        <v>2005 500</v>
      </c>
      <c r="K11" s="33">
        <v>0</v>
      </c>
    </row>
    <row r="12" spans="1:11" x14ac:dyDescent="0.25">
      <c r="A12" s="41"/>
      <c r="B12" t="s">
        <v>160</v>
      </c>
      <c r="C12" s="31" t="str">
        <f>"Electricity/Secondary/"&amp;VLOOKUP($B12,Exist_Raw!$A$6:$H$16,Exist_Raw!C$2,FALSE)</f>
        <v>Electricity/Secondary/NAr</v>
      </c>
      <c r="D12" s="31" t="str">
        <f>"Electricity/Secondary/"&amp;VLOOKUP($B12,Exist_Raw!$A$6:$H$16,Exist_Raw!D$2,FALSE)</f>
        <v>Electricity/Secondary/SAr</v>
      </c>
      <c r="E12" s="32" t="s">
        <v>110</v>
      </c>
      <c r="F12" s="32">
        <v>1</v>
      </c>
      <c r="G12" s="36">
        <f>1-VLOOKUP($B12,Exist_Raw!$A$6:$H$16,Exist_Raw!G$2,FALSE)</f>
        <v>0.95</v>
      </c>
      <c r="H12" s="39">
        <f>1-VLOOKUP($B12,Exist_Raw!$A$6:$H$16,Exist_Raw!H$2,FALSE)</f>
        <v>0.99199999999999999</v>
      </c>
      <c r="I12" s="32">
        <v>50</v>
      </c>
      <c r="J12" s="40" t="str">
        <f>"2005 "&amp;VLOOKUP($B12,Exist_Raw!$A$6:$H$16,Exist_Raw!F$2,FALSE)</f>
        <v>2005 750</v>
      </c>
      <c r="K12" s="33">
        <v>0</v>
      </c>
    </row>
    <row r="13" spans="1:11" x14ac:dyDescent="0.25">
      <c r="A13" s="41"/>
      <c r="B13" t="s">
        <v>175</v>
      </c>
      <c r="C13" s="31" t="str">
        <f>"Electricity/Secondary/"&amp;VLOOKUP($B13,Exist_Raw!$A$6:$H$16,Exist_Raw!C$2,FALSE)</f>
        <v>Electricity/Secondary/SAr</v>
      </c>
      <c r="D13" s="31" t="str">
        <f>"Electricity/Secondary/"&amp;VLOOKUP($B13,Exist_Raw!$A$6:$H$16,Exist_Raw!D$2,FALSE)</f>
        <v>Electricity/Secondary/SWr</v>
      </c>
      <c r="E13" s="32" t="s">
        <v>108</v>
      </c>
      <c r="F13" s="32">
        <v>1</v>
      </c>
      <c r="G13" s="36">
        <f>1-VLOOKUP($B13,Exist_Raw!$A$6:$H$16,Exist_Raw!G$2,FALSE)</f>
        <v>0.98399999999999999</v>
      </c>
      <c r="H13" s="39">
        <f>1-VLOOKUP($B13,Exist_Raw!$A$6:$H$16,Exist_Raw!H$2,FALSE)</f>
        <v>0.99</v>
      </c>
      <c r="I13" s="32">
        <v>50</v>
      </c>
      <c r="J13" s="40" t="str">
        <f>"2005 "&amp;VLOOKUP($B13,Exist_Raw!$A$6:$H$16,Exist_Raw!F$2,FALSE)</f>
        <v>2005 1450</v>
      </c>
      <c r="K13" s="33">
        <v>0</v>
      </c>
    </row>
    <row r="14" spans="1:11" x14ac:dyDescent="0.25">
      <c r="A14" s="41"/>
      <c r="B14" t="s">
        <v>198</v>
      </c>
      <c r="C14" s="31" t="str">
        <f>"Electricity/Secondary/"&amp;VLOOKUP($B14,Exist_Raw!$A$6:$H$16,Exist_Raw!C$2,FALSE)</f>
        <v>Electricity/Secondary/SAr</v>
      </c>
      <c r="D14" s="31" t="str">
        <f>"Electricity/Secondary/"&amp;VLOOKUP($B14,Exist_Raw!$A$6:$H$16,Exist_Raw!D$2,FALSE)</f>
        <v>Electricity/Secondary/ZIr</v>
      </c>
      <c r="E14" s="32" t="s">
        <v>109</v>
      </c>
      <c r="F14" s="32">
        <v>1</v>
      </c>
      <c r="G14" s="36">
        <f>1-VLOOKUP($B14,Exist_Raw!$A$6:$H$16,Exist_Raw!G$2,FALSE)</f>
        <v>0.99975000000000003</v>
      </c>
      <c r="H14" s="39">
        <f>1-VLOOKUP($B14,Exist_Raw!$A$6:$H$16,Exist_Raw!H$2,FALSE)</f>
        <v>1</v>
      </c>
      <c r="I14" s="32">
        <v>50</v>
      </c>
      <c r="J14" s="40" t="str">
        <f>"2005 "&amp;VLOOKUP($B14,Exist_Raw!$A$6:$H$16,Exist_Raw!F$2,FALSE)</f>
        <v>2005 600</v>
      </c>
      <c r="K14" s="33">
        <v>0</v>
      </c>
    </row>
    <row r="15" spans="1:11" x14ac:dyDescent="0.25">
      <c r="A15" s="41"/>
      <c r="B15" s="42" t="s">
        <v>199</v>
      </c>
      <c r="C15" s="43" t="str">
        <f>"Electricity/Secondary/"&amp;VLOOKUP($B15,Exist_Raw!$A$6:$H$16,Exist_Raw!C$2,FALSE)</f>
        <v>Electricity/Secondary/ZAr</v>
      </c>
      <c r="D15" s="43" t="str">
        <f>"Electricity/Secondary/"&amp;VLOOKUP($B15,Exist_Raw!$A$6:$H$16,Exist_Raw!D$2,FALSE)</f>
        <v>Electricity/Secondary/ZIr</v>
      </c>
      <c r="E15" s="44" t="s">
        <v>110</v>
      </c>
      <c r="F15" s="44">
        <v>1</v>
      </c>
      <c r="G15" s="45">
        <f>1-VLOOKUP($B15,Exist_Raw!$A$6:$H$16,Exist_Raw!G$2,FALSE)</f>
        <v>0.99987999999999999</v>
      </c>
      <c r="H15" s="46">
        <f>1-VLOOKUP($B15,Exist_Raw!$A$6:$H$16,Exist_Raw!H$2,FALSE)</f>
        <v>0.998</v>
      </c>
      <c r="I15" s="44">
        <v>50</v>
      </c>
      <c r="J15" s="47" t="str">
        <f>"2005 "&amp;VLOOKUP($B15,Exist_Raw!$A$6:$H$16,Exist_Raw!F$2,FALSE)</f>
        <v>2005 1400</v>
      </c>
      <c r="K15" s="48">
        <v>0</v>
      </c>
    </row>
    <row r="18" spans="2:11" ht="27" customHeight="1" thickBot="1" x14ac:dyDescent="0.3">
      <c r="B18" s="20" t="s">
        <v>93</v>
      </c>
      <c r="C18" s="21" t="s">
        <v>62</v>
      </c>
      <c r="D18" s="21" t="s">
        <v>63</v>
      </c>
      <c r="E18" s="21" t="s">
        <v>72</v>
      </c>
      <c r="F18" s="21" t="s">
        <v>62</v>
      </c>
      <c r="G18" s="8" t="s">
        <v>63</v>
      </c>
      <c r="H18" s="22" t="s">
        <v>65</v>
      </c>
      <c r="I18" s="22" t="s">
        <v>66</v>
      </c>
      <c r="J18" s="22" t="s">
        <v>77</v>
      </c>
      <c r="K18" s="21" t="s">
        <v>69</v>
      </c>
    </row>
    <row r="19" spans="2:11" ht="15.75" thickTop="1" x14ac:dyDescent="0.25">
      <c r="B19" s="23" t="s">
        <v>71</v>
      </c>
      <c r="C19" s="23" t="s">
        <v>72</v>
      </c>
      <c r="D19" s="23" t="s">
        <v>72</v>
      </c>
      <c r="E19" s="23" t="s">
        <v>133</v>
      </c>
      <c r="F19" s="23" t="s">
        <v>73</v>
      </c>
      <c r="G19" s="9" t="s">
        <v>73</v>
      </c>
      <c r="H19" s="24" t="s">
        <v>74</v>
      </c>
      <c r="I19" s="24" t="s">
        <v>78</v>
      </c>
      <c r="J19" s="24" t="s">
        <v>8</v>
      </c>
      <c r="K19" s="23" t="s">
        <v>8</v>
      </c>
    </row>
    <row r="20" spans="2:11" x14ac:dyDescent="0.25">
      <c r="B20" s="27" t="s">
        <v>161</v>
      </c>
      <c r="C20" s="28" t="str">
        <f>"Electricity/Secondary/"&amp;VLOOKUP($B20,Exist_Raw!$B$6:$H$16,Exist_Raw!D$1,FALSE)</f>
        <v>Electricity/Secondary/SAr</v>
      </c>
      <c r="D20" s="28" t="str">
        <f>"Electricity/Secondary/"&amp;VLOOKUP($B20,Exist_Raw!$B$6:$H$16,Exist_Raw!C$1,FALSE)</f>
        <v>Electricity/Secondary/BOr</v>
      </c>
      <c r="E20" s="29" t="s">
        <v>107</v>
      </c>
      <c r="F20" s="29">
        <v>1</v>
      </c>
      <c r="G20" s="35">
        <f>1-VLOOKUP($B20,Exist_Raw!$B$6:$H$16,Exist_Raw!G$1,FALSE)</f>
        <v>0.98299999999999998</v>
      </c>
      <c r="H20" s="37">
        <f>1-VLOOKUP($B20,Exist_Raw!$B$6:$H$16,Exist_Raw!H$1,FALSE)</f>
        <v>0.998</v>
      </c>
      <c r="I20" s="29">
        <v>50</v>
      </c>
      <c r="J20" s="38" t="str">
        <f>"2005 "&amp;VLOOKUP($B20,Exist_Raw!$B$6:$H$16,Exist_Raw!F$1,FALSE)</f>
        <v>2005 800</v>
      </c>
      <c r="K20" s="29">
        <v>0</v>
      </c>
    </row>
    <row r="21" spans="2:11" x14ac:dyDescent="0.25">
      <c r="B21" s="49" t="s">
        <v>200</v>
      </c>
      <c r="C21" s="31" t="str">
        <f>"Electricity/Secondary/"&amp;VLOOKUP($B21,Exist_Raw!$B$6:$H$16,Exist_Raw!D$1,FALSE)</f>
        <v>Electricity/Secondary/ZIr</v>
      </c>
      <c r="D21" s="31" t="str">
        <f>"Electricity/Secondary/"&amp;VLOOKUP($B21,Exist_Raw!$B$6:$H$16,Exist_Raw!C$1,FALSE)</f>
        <v>Electricity/Secondary/BOr</v>
      </c>
      <c r="E21" s="32" t="s">
        <v>108</v>
      </c>
      <c r="F21" s="32">
        <v>1</v>
      </c>
      <c r="G21" s="36">
        <f>1-VLOOKUP($B21,Exist_Raw!$B$6:$H$16,Exist_Raw!G$1,FALSE)</f>
        <v>0.97499999999999998</v>
      </c>
      <c r="H21" s="39">
        <f>1-VLOOKUP($B21,Exist_Raw!$B$6:$H$16,Exist_Raw!H$1,FALSE)</f>
        <v>0.98799999999999999</v>
      </c>
      <c r="I21" s="32">
        <v>50</v>
      </c>
      <c r="J21" s="40" t="str">
        <f>"2005 "&amp;VLOOKUP($B21,Exist_Raw!$B$6:$H$16,Exist_Raw!F$1,FALSE)</f>
        <v>2005 650</v>
      </c>
      <c r="K21" s="33">
        <v>0</v>
      </c>
    </row>
    <row r="22" spans="2:11" x14ac:dyDescent="0.25">
      <c r="B22" s="49" t="s">
        <v>162</v>
      </c>
      <c r="C22" s="31" t="str">
        <f>"Electricity/Secondary/"&amp;VLOOKUP($B22,Exist_Raw!$B$6:$H$16,Exist_Raw!D$1,FALSE)</f>
        <v>Electricity/Secondary/SAr</v>
      </c>
      <c r="D22" s="31" t="str">
        <f>"Electricity/Secondary/"&amp;VLOOKUP($B22,Exist_Raw!$B$6:$H$16,Exist_Raw!C$1,FALSE)</f>
        <v>Electricity/Secondary/LEr</v>
      </c>
      <c r="E22" s="32" t="s">
        <v>107</v>
      </c>
      <c r="F22" s="32">
        <v>1</v>
      </c>
      <c r="G22" s="36">
        <f>1-VLOOKUP($B22,Exist_Raw!$B$6:$H$16,Exist_Raw!G$1,FALSE)</f>
        <v>0.99399999999999999</v>
      </c>
      <c r="H22" s="39">
        <f>1-VLOOKUP($B22,Exist_Raw!$B$6:$H$16,Exist_Raw!H$1,FALSE)</f>
        <v>0.98099999999999998</v>
      </c>
      <c r="I22" s="32">
        <v>50</v>
      </c>
      <c r="J22" s="40" t="str">
        <f>"2005 "&amp;VLOOKUP($B22,Exist_Raw!$B$6:$H$16,Exist_Raw!F$1,FALSE)</f>
        <v>2005 230</v>
      </c>
      <c r="K22" s="33">
        <v>0</v>
      </c>
    </row>
    <row r="23" spans="2:11" x14ac:dyDescent="0.25">
      <c r="B23" s="49" t="s">
        <v>184</v>
      </c>
      <c r="C23" s="31" t="str">
        <f>"Electricity/Secondary/"&amp;VLOOKUP($B23,Exist_Raw!$B$6:$H$16,Exist_Raw!D$1,FALSE)</f>
        <v>Electricity/Secondary/ZAr</v>
      </c>
      <c r="D23" s="31" t="str">
        <f>"Electricity/Secondary/"&amp;VLOOKUP($B23,Exist_Raw!$B$6:$H$16,Exist_Raw!C$1,FALSE)</f>
        <v>Electricity/Secondary/DRr</v>
      </c>
      <c r="E23" s="32" t="s">
        <v>107</v>
      </c>
      <c r="F23" s="32">
        <v>1</v>
      </c>
      <c r="G23" s="36">
        <f>1-VLOOKUP($B23,Exist_Raw!$B$6:$H$16,Exist_Raw!G$1,FALSE)</f>
        <v>0.94399999999999995</v>
      </c>
      <c r="H23" s="39">
        <f>1-VLOOKUP($B23,Exist_Raw!$B$6:$H$16,Exist_Raw!H$1,FALSE)</f>
        <v>0.99099999999999999</v>
      </c>
      <c r="I23" s="32">
        <v>50</v>
      </c>
      <c r="J23" s="40" t="str">
        <f>"2005 "&amp;VLOOKUP($B23,Exist_Raw!$B$6:$H$16,Exist_Raw!F$1,FALSE)</f>
        <v>2005 260</v>
      </c>
      <c r="K23" s="33">
        <v>0</v>
      </c>
    </row>
    <row r="24" spans="2:11" x14ac:dyDescent="0.25">
      <c r="B24" s="49" t="s">
        <v>163</v>
      </c>
      <c r="C24" s="31" t="str">
        <f>"Electricity/Secondary/"&amp;VLOOKUP($B24,Exist_Raw!$B$6:$H$16,Exist_Raw!D$1,FALSE)</f>
        <v>Electricity/Secondary/SAr</v>
      </c>
      <c r="D24" s="31" t="str">
        <f>"Electricity/Secondary/"&amp;VLOOKUP($B24,Exist_Raw!$B$6:$H$16,Exist_Raw!C$1,FALSE)</f>
        <v>Electricity/Secondary/MOr</v>
      </c>
      <c r="E24" s="32" t="s">
        <v>107</v>
      </c>
      <c r="F24" s="32">
        <v>1</v>
      </c>
      <c r="G24" s="36">
        <f>1-VLOOKUP($B24,Exist_Raw!$B$6:$H$16,Exist_Raw!G$1,FALSE)</f>
        <v>0.86</v>
      </c>
      <c r="H24" s="39">
        <f>1-VLOOKUP($B24,Exist_Raw!$B$6:$H$16,Exist_Raw!H$1,FALSE)</f>
        <v>0.99199999999999999</v>
      </c>
      <c r="I24" s="32">
        <v>50</v>
      </c>
      <c r="J24" s="40" t="str">
        <f>"2005 "&amp;VLOOKUP($B24,Exist_Raw!$B$6:$H$16,Exist_Raw!F$1,FALSE)</f>
        <v>2005 3850</v>
      </c>
      <c r="K24" s="33">
        <v>0</v>
      </c>
    </row>
    <row r="25" spans="2:11" x14ac:dyDescent="0.25">
      <c r="B25" s="49" t="s">
        <v>176</v>
      </c>
      <c r="C25" s="31" t="str">
        <f>"Electricity/Secondary/"&amp;VLOOKUP($B25,Exist_Raw!$B$6:$H$16,Exist_Raw!D$1,FALSE)</f>
        <v>Electricity/Secondary/SWr</v>
      </c>
      <c r="D25" s="31" t="str">
        <f>"Electricity/Secondary/"&amp;VLOOKUP($B25,Exist_Raw!$B$6:$H$16,Exist_Raw!C$1,FALSE)</f>
        <v>Electricity/Secondary/MOr</v>
      </c>
      <c r="E25" s="32" t="s">
        <v>108</v>
      </c>
      <c r="F25" s="32">
        <v>1</v>
      </c>
      <c r="G25" s="36">
        <f>1-VLOOKUP($B25,Exist_Raw!$B$6:$H$16,Exist_Raw!G$1,FALSE)</f>
        <v>0.98399999999999999</v>
      </c>
      <c r="H25" s="39">
        <f>1-VLOOKUP($B25,Exist_Raw!$B$6:$H$16,Exist_Raw!H$1,FALSE)</f>
        <v>0.996</v>
      </c>
      <c r="I25" s="32">
        <v>50</v>
      </c>
      <c r="J25" s="40" t="str">
        <f>"2005 "&amp;VLOOKUP($B25,Exist_Raw!$B$6:$H$16,Exist_Raw!F$1,FALSE)</f>
        <v>2005 1450</v>
      </c>
      <c r="K25" s="33">
        <v>0</v>
      </c>
    </row>
    <row r="26" spans="2:11" x14ac:dyDescent="0.25">
      <c r="B26" s="49" t="s">
        <v>201</v>
      </c>
      <c r="C26" s="31" t="str">
        <f>"Electricity/Secondary/"&amp;VLOOKUP($B26,Exist_Raw!$B$6:$H$16,Exist_Raw!D$1,FALSE)</f>
        <v>Electricity/Secondary/ZIr</v>
      </c>
      <c r="D26" s="31" t="str">
        <f>"Electricity/Secondary/"&amp;VLOOKUP($B26,Exist_Raw!$B$6:$H$16,Exist_Raw!C$1,FALSE)</f>
        <v>Electricity/Secondary/MOr</v>
      </c>
      <c r="E26" s="32" t="s">
        <v>109</v>
      </c>
      <c r="F26" s="32">
        <v>1</v>
      </c>
      <c r="G26" s="36">
        <f>1-VLOOKUP($B26,Exist_Raw!$B$6:$H$16,Exist_Raw!G$1,FALSE)</f>
        <v>0.97</v>
      </c>
      <c r="H26" s="39">
        <f>1-VLOOKUP($B26,Exist_Raw!$B$6:$H$16,Exist_Raw!H$1,FALSE)</f>
        <v>0.99099999999999999</v>
      </c>
      <c r="I26" s="32">
        <v>50</v>
      </c>
      <c r="J26" s="40" t="str">
        <f>"2005 "&amp;VLOOKUP($B26,Exist_Raw!$B$6:$H$16,Exist_Raw!F$1,FALSE)</f>
        <v>2005 500</v>
      </c>
      <c r="K26" s="33">
        <v>0</v>
      </c>
    </row>
    <row r="27" spans="2:11" x14ac:dyDescent="0.25">
      <c r="B27" s="49" t="s">
        <v>164</v>
      </c>
      <c r="C27" s="31" t="str">
        <f>"Electricity/Secondary/"&amp;VLOOKUP($B27,Exist_Raw!$B$6:$H$16,Exist_Raw!D$1,FALSE)</f>
        <v>Electricity/Secondary/SAr</v>
      </c>
      <c r="D27" s="31" t="str">
        <f>"Electricity/Secondary/"&amp;VLOOKUP($B27,Exist_Raw!$B$6:$H$16,Exist_Raw!C$1,FALSE)</f>
        <v>Electricity/Secondary/NAr</v>
      </c>
      <c r="E27" s="32" t="s">
        <v>107</v>
      </c>
      <c r="F27" s="32">
        <v>1</v>
      </c>
      <c r="G27" s="36">
        <f>1-VLOOKUP($B27,Exist_Raw!$B$6:$H$16,Exist_Raw!G$1,FALSE)</f>
        <v>0.95</v>
      </c>
      <c r="H27" s="39">
        <f>1-VLOOKUP($B27,Exist_Raw!$B$6:$H$16,Exist_Raw!H$1,FALSE)</f>
        <v>0.99199999999999999</v>
      </c>
      <c r="I27" s="32">
        <v>50</v>
      </c>
      <c r="J27" s="40" t="str">
        <f>"2005 "&amp;VLOOKUP($B27,Exist_Raw!$B$6:$H$16,Exist_Raw!F$1,FALSE)</f>
        <v>2005 750</v>
      </c>
      <c r="K27" s="33">
        <v>0</v>
      </c>
    </row>
    <row r="28" spans="2:11" x14ac:dyDescent="0.25">
      <c r="B28" s="49" t="s">
        <v>177</v>
      </c>
      <c r="C28" s="31" t="str">
        <f>"Electricity/Secondary/"&amp;VLOOKUP($B28,Exist_Raw!$B$6:$H$16,Exist_Raw!D$1,FALSE)</f>
        <v>Electricity/Secondary/SWr</v>
      </c>
      <c r="D28" s="31" t="str">
        <f>"Electricity/Secondary/"&amp;VLOOKUP($B28,Exist_Raw!$B$6:$H$16,Exist_Raw!C$1,FALSE)</f>
        <v>Electricity/Secondary/SAr</v>
      </c>
      <c r="E28" s="32" t="s">
        <v>111</v>
      </c>
      <c r="F28" s="32">
        <v>1</v>
      </c>
      <c r="G28" s="36">
        <f>1-VLOOKUP($B28,Exist_Raw!$B$6:$H$16,Exist_Raw!G$1,FALSE)</f>
        <v>0.98399999999999999</v>
      </c>
      <c r="H28" s="39">
        <f>1-VLOOKUP($B28,Exist_Raw!$B$6:$H$16,Exist_Raw!H$1,FALSE)</f>
        <v>0.99</v>
      </c>
      <c r="I28" s="32">
        <v>50</v>
      </c>
      <c r="J28" s="40" t="str">
        <f>"2005 "&amp;VLOOKUP($B28,Exist_Raw!$B$6:$H$16,Exist_Raw!F$1,FALSE)</f>
        <v>2005 1450</v>
      </c>
      <c r="K28" s="33">
        <v>0</v>
      </c>
    </row>
    <row r="29" spans="2:11" x14ac:dyDescent="0.25">
      <c r="B29" s="49" t="s">
        <v>202</v>
      </c>
      <c r="C29" s="31" t="str">
        <f>"Electricity/Secondary/"&amp;VLOOKUP($B29,Exist_Raw!$B$6:$H$16,Exist_Raw!D$1,FALSE)</f>
        <v>Electricity/Secondary/ZIr</v>
      </c>
      <c r="D29" s="31" t="str">
        <f>"Electricity/Secondary/"&amp;VLOOKUP($B29,Exist_Raw!$B$6:$H$16,Exist_Raw!C$1,FALSE)</f>
        <v>Electricity/Secondary/SAr</v>
      </c>
      <c r="E29" s="32" t="s">
        <v>112</v>
      </c>
      <c r="F29" s="32">
        <v>1</v>
      </c>
      <c r="G29" s="36">
        <f>1-VLOOKUP($B29,Exist_Raw!$B$6:$H$16,Exist_Raw!G$1,FALSE)</f>
        <v>0.99975000000000003</v>
      </c>
      <c r="H29" s="39">
        <f>1-VLOOKUP($B29,Exist_Raw!$B$6:$H$16,Exist_Raw!H$1,FALSE)</f>
        <v>1</v>
      </c>
      <c r="I29" s="32">
        <v>50</v>
      </c>
      <c r="J29" s="40" t="str">
        <f>"2005 "&amp;VLOOKUP($B29,Exist_Raw!$B$6:$H$16,Exist_Raw!F$1,FALSE)</f>
        <v>2005 600</v>
      </c>
      <c r="K29" s="33">
        <v>0</v>
      </c>
    </row>
    <row r="30" spans="2:11" x14ac:dyDescent="0.25">
      <c r="B30" s="42" t="s">
        <v>203</v>
      </c>
      <c r="C30" s="43" t="str">
        <f>"Electricity/Secondary/"&amp;VLOOKUP($B30,Exist_Raw!$B$6:$H$16,Exist_Raw!D$1,FALSE)</f>
        <v>Electricity/Secondary/ZIr</v>
      </c>
      <c r="D30" s="43" t="str">
        <f>"Electricity/Secondary/"&amp;VLOOKUP($B30,Exist_Raw!$B$6:$H$16,Exist_Raw!C$1,FALSE)</f>
        <v>Electricity/Secondary/ZAr</v>
      </c>
      <c r="E30" s="44" t="s">
        <v>113</v>
      </c>
      <c r="F30" s="44">
        <v>1</v>
      </c>
      <c r="G30" s="45">
        <f>1-VLOOKUP($B30,Exist_Raw!$B$6:$H$16,Exist_Raw!G$1,FALSE)</f>
        <v>0.99987999999999999</v>
      </c>
      <c r="H30" s="46">
        <f>1-VLOOKUP($B30,Exist_Raw!$B$6:$H$16,Exist_Raw!H$1,FALSE)</f>
        <v>0.998</v>
      </c>
      <c r="I30" s="44">
        <v>50</v>
      </c>
      <c r="J30" s="47" t="str">
        <f>"2005 "&amp;VLOOKUP($B30,Exist_Raw!$B$6:$H$16,Exist_Raw!F$1,FALSE)</f>
        <v>2005 1400</v>
      </c>
      <c r="K30" s="48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F199"/>
  <sheetViews>
    <sheetView topLeftCell="A175" workbookViewId="0">
      <selection activeCell="H190" sqref="H190"/>
    </sheetView>
  </sheetViews>
  <sheetFormatPr defaultRowHeight="15" x14ac:dyDescent="0.25"/>
  <cols>
    <col min="2" max="2" width="12.7109375" customWidth="1"/>
  </cols>
  <sheetData>
    <row r="2" spans="1:6" x14ac:dyDescent="0.25">
      <c r="A2" s="80">
        <v>1</v>
      </c>
      <c r="B2" t="s">
        <v>120</v>
      </c>
    </row>
    <row r="3" spans="1:6" x14ac:dyDescent="0.25">
      <c r="B3" t="str">
        <f ca="1">OFFSET(MSG_Exist!$B$4,A2,0)</f>
        <v>ELEXBOrSAr</v>
      </c>
      <c r="C3" t="str">
        <f ca="1">VLOOKUP(B3,MSG_Exist!$B$5:$O$100,MSG_Exist!E$1,FALSE)</f>
        <v>a</v>
      </c>
    </row>
    <row r="4" spans="1:6" x14ac:dyDescent="0.25">
      <c r="C4" t="s">
        <v>121</v>
      </c>
      <c r="D4" t="str">
        <f ca="1">VLOOKUP(VLOOKUP(B3,MSG_Exist!$B$5:$K$30,MSG_Exist!C$1,FALSE),energyforms!$B$2:$E$13,4,FALSE)</f>
        <v>e-B-BOr</v>
      </c>
      <c r="E4">
        <f ca="1">VLOOKUP(B3,MSG_Exist!$B$5:$K$30,MSG_Exist!F$1,FALSE)</f>
        <v>1</v>
      </c>
    </row>
    <row r="5" spans="1:6" x14ac:dyDescent="0.25">
      <c r="C5" t="s">
        <v>122</v>
      </c>
      <c r="D5" t="str">
        <f ca="1">VLOOKUP(VLOOKUP(B3,MSG_Exist!$B$5:$K$30,MSG_Exist!D$1,FALSE),energyforms!$B$2:$E$13,4,FALSE)</f>
        <v>e-H-SAr</v>
      </c>
      <c r="E5" t="s">
        <v>109</v>
      </c>
      <c r="F5">
        <f ca="1">VLOOKUP(B3,MSG_Exist!$B$5:$K$30,MSG_Exist!G$1,FALSE)</f>
        <v>0.98299999999999998</v>
      </c>
    </row>
    <row r="6" spans="1:6" x14ac:dyDescent="0.25">
      <c r="C6" t="s">
        <v>123</v>
      </c>
      <c r="D6" t="s">
        <v>109</v>
      </c>
      <c r="E6">
        <f ca="1">VLOOKUP(B3,MSG_Exist!$B$5:$K$30,MSG_Exist!I$1,FALSE)</f>
        <v>50</v>
      </c>
    </row>
    <row r="7" spans="1:6" x14ac:dyDescent="0.25">
      <c r="C7" t="s">
        <v>129</v>
      </c>
      <c r="D7">
        <v>0</v>
      </c>
      <c r="E7" t="s">
        <v>130</v>
      </c>
      <c r="F7" t="str">
        <f ca="1">VLOOKUP(B3,MSG_Exist!$B$5:$K$30,MSG_Exist!J$1,FALSE)</f>
        <v>2005 800</v>
      </c>
    </row>
    <row r="8" spans="1:6" x14ac:dyDescent="0.25">
      <c r="C8" t="s">
        <v>125</v>
      </c>
      <c r="D8" t="s">
        <v>109</v>
      </c>
      <c r="E8">
        <f ca="1">VLOOKUP(B3,MSG_Exist!$B$5:$K$30,MSG_Exist!H$1,FALSE)</f>
        <v>0.998</v>
      </c>
    </row>
    <row r="9" spans="1:6" x14ac:dyDescent="0.25">
      <c r="C9" t="s">
        <v>126</v>
      </c>
      <c r="D9" t="s">
        <v>131</v>
      </c>
      <c r="E9" t="s">
        <v>132</v>
      </c>
      <c r="F9">
        <f ca="1">VLOOKUP(B3,MSG_Exist!$B$5:$K$30,MSG_Exist!K$1,FALSE)</f>
        <v>0</v>
      </c>
    </row>
    <row r="10" spans="1:6" x14ac:dyDescent="0.25">
      <c r="B10" t="s">
        <v>128</v>
      </c>
    </row>
    <row r="11" spans="1:6" x14ac:dyDescent="0.25">
      <c r="A11" s="80">
        <f>A2+1</f>
        <v>2</v>
      </c>
      <c r="B11" t="s">
        <v>120</v>
      </c>
    </row>
    <row r="12" spans="1:6" x14ac:dyDescent="0.25">
      <c r="B12" t="str">
        <f ca="1">OFFSET(MSG_Exist!$B$4,A11,0)</f>
        <v>ELEXBOrZIr</v>
      </c>
      <c r="C12" t="str">
        <f ca="1">VLOOKUP(B12,MSG_Exist!$B$5:$O$100,MSG_Exist!E$1,FALSE)</f>
        <v>a</v>
      </c>
    </row>
    <row r="13" spans="1:6" x14ac:dyDescent="0.25">
      <c r="C13" t="s">
        <v>121</v>
      </c>
      <c r="D13" t="str">
        <f ca="1">VLOOKUP(VLOOKUP(B12,MSG_Exist!$B$5:$K$30,MSG_Exist!C$1,FALSE),energyforms!$B$2:$E$13,4,FALSE)</f>
        <v>e-B-BOr</v>
      </c>
      <c r="E13">
        <f ca="1">VLOOKUP(B12,MSG_Exist!$B$5:$K$30,MSG_Exist!F$1,FALSE)</f>
        <v>1</v>
      </c>
    </row>
    <row r="14" spans="1:6" x14ac:dyDescent="0.25">
      <c r="C14" t="s">
        <v>122</v>
      </c>
      <c r="D14" t="str">
        <f ca="1">VLOOKUP(VLOOKUP(B12,MSG_Exist!$B$5:$K$30,MSG_Exist!D$1,FALSE),energyforms!$B$2:$E$13,4,FALSE)</f>
        <v>e-L-ZIr</v>
      </c>
      <c r="E14" t="s">
        <v>109</v>
      </c>
      <c r="F14">
        <f ca="1">VLOOKUP(B12,MSG_Exist!$B$5:$K$30,MSG_Exist!G$1,FALSE)</f>
        <v>0.97499999999999998</v>
      </c>
    </row>
    <row r="15" spans="1:6" x14ac:dyDescent="0.25">
      <c r="C15" t="s">
        <v>123</v>
      </c>
      <c r="D15" t="s">
        <v>109</v>
      </c>
      <c r="E15">
        <f ca="1">VLOOKUP(B12,MSG_Exist!$B$5:$K$30,MSG_Exist!I$1,FALSE)</f>
        <v>50</v>
      </c>
    </row>
    <row r="16" spans="1:6" x14ac:dyDescent="0.25">
      <c r="C16" t="s">
        <v>129</v>
      </c>
      <c r="D16">
        <v>0</v>
      </c>
      <c r="E16" t="s">
        <v>130</v>
      </c>
      <c r="F16" t="str">
        <f ca="1">VLOOKUP(B12,MSG_Exist!$B$5:$K$30,MSG_Exist!J$1,FALSE)</f>
        <v>2005 650</v>
      </c>
    </row>
    <row r="17" spans="1:6" x14ac:dyDescent="0.25">
      <c r="C17" t="s">
        <v>125</v>
      </c>
      <c r="D17" t="s">
        <v>109</v>
      </c>
      <c r="E17">
        <f ca="1">VLOOKUP(B12,MSG_Exist!$B$5:$K$30,MSG_Exist!H$1,FALSE)</f>
        <v>0.98799999999999999</v>
      </c>
    </row>
    <row r="18" spans="1:6" x14ac:dyDescent="0.25">
      <c r="C18" t="s">
        <v>126</v>
      </c>
      <c r="D18" t="s">
        <v>131</v>
      </c>
      <c r="E18" t="s">
        <v>132</v>
      </c>
      <c r="F18">
        <f ca="1">VLOOKUP(B12,MSG_Exist!$B$5:$K$30,MSG_Exist!K$1,FALSE)</f>
        <v>0</v>
      </c>
    </row>
    <row r="19" spans="1:6" x14ac:dyDescent="0.25">
      <c r="B19" t="s">
        <v>128</v>
      </c>
    </row>
    <row r="20" spans="1:6" x14ac:dyDescent="0.25">
      <c r="A20" s="80">
        <f>A11+1</f>
        <v>3</v>
      </c>
      <c r="B20" t="s">
        <v>120</v>
      </c>
    </row>
    <row r="21" spans="1:6" x14ac:dyDescent="0.25">
      <c r="B21" t="str">
        <f ca="1">OFFSET(MSG_Exist!$B$4,A20,0)</f>
        <v>ELEXLErSAr</v>
      </c>
      <c r="C21" t="str">
        <f ca="1">VLOOKUP(B21,MSG_Exist!$B$5:$O$100,MSG_Exist!E$1,FALSE)</f>
        <v>b</v>
      </c>
    </row>
    <row r="22" spans="1:6" x14ac:dyDescent="0.25">
      <c r="C22" t="s">
        <v>121</v>
      </c>
      <c r="D22" t="str">
        <f ca="1">VLOOKUP(VLOOKUP(B21,MSG_Exist!$B$5:$K$30,MSG_Exist!C$1,FALSE),energyforms!$B$2:$E$13,4,FALSE)</f>
        <v>e-D-LEr</v>
      </c>
      <c r="E22">
        <f ca="1">VLOOKUP(B21,MSG_Exist!$B$5:$K$30,MSG_Exist!F$1,FALSE)</f>
        <v>1</v>
      </c>
    </row>
    <row r="23" spans="1:6" x14ac:dyDescent="0.25">
      <c r="C23" t="s">
        <v>122</v>
      </c>
      <c r="D23" t="str">
        <f ca="1">VLOOKUP(VLOOKUP(B21,MSG_Exist!$B$5:$K$30,MSG_Exist!D$1,FALSE),energyforms!$B$2:$E$13,4,FALSE)</f>
        <v>e-H-SAr</v>
      </c>
      <c r="E23" t="s">
        <v>109</v>
      </c>
      <c r="F23">
        <f ca="1">VLOOKUP(B21,MSG_Exist!$B$5:$K$30,MSG_Exist!G$1,FALSE)</f>
        <v>0.99399999999999999</v>
      </c>
    </row>
    <row r="24" spans="1:6" x14ac:dyDescent="0.25">
      <c r="C24" t="s">
        <v>123</v>
      </c>
      <c r="D24" t="s">
        <v>109</v>
      </c>
      <c r="E24">
        <f ca="1">VLOOKUP(B21,MSG_Exist!$B$5:$K$30,MSG_Exist!I$1,FALSE)</f>
        <v>50</v>
      </c>
    </row>
    <row r="25" spans="1:6" x14ac:dyDescent="0.25">
      <c r="C25" t="s">
        <v>129</v>
      </c>
      <c r="D25">
        <v>0</v>
      </c>
      <c r="E25" t="s">
        <v>130</v>
      </c>
      <c r="F25" t="str">
        <f ca="1">VLOOKUP(B21,MSG_Exist!$B$5:$K$30,MSG_Exist!J$1,FALSE)</f>
        <v>2005 230</v>
      </c>
    </row>
    <row r="26" spans="1:6" x14ac:dyDescent="0.25">
      <c r="C26" t="s">
        <v>125</v>
      </c>
      <c r="D26" t="s">
        <v>109</v>
      </c>
      <c r="E26">
        <f ca="1">VLOOKUP(B21,MSG_Exist!$B$5:$K$30,MSG_Exist!H$1,FALSE)</f>
        <v>0.98099999999999998</v>
      </c>
    </row>
    <row r="27" spans="1:6" x14ac:dyDescent="0.25">
      <c r="C27" t="s">
        <v>126</v>
      </c>
      <c r="D27" t="s">
        <v>131</v>
      </c>
      <c r="E27" t="s">
        <v>132</v>
      </c>
      <c r="F27">
        <f ca="1">VLOOKUP(B21,MSG_Exist!$B$5:$K$30,MSG_Exist!K$1,FALSE)</f>
        <v>0</v>
      </c>
    </row>
    <row r="28" spans="1:6" x14ac:dyDescent="0.25">
      <c r="B28" t="s">
        <v>128</v>
      </c>
    </row>
    <row r="29" spans="1:6" x14ac:dyDescent="0.25">
      <c r="A29" s="80">
        <f>A20+1</f>
        <v>4</v>
      </c>
      <c r="B29" t="s">
        <v>120</v>
      </c>
    </row>
    <row r="30" spans="1:6" x14ac:dyDescent="0.25">
      <c r="B30" t="str">
        <f ca="1">OFFSET(MSG_Exist!$B$4,A29,0)</f>
        <v>ELEXDRrZAr</v>
      </c>
      <c r="C30" t="str">
        <f ca="1">VLOOKUP(B30,MSG_Exist!$B$5:$O$100,MSG_Exist!E$1,FALSE)</f>
        <v>a</v>
      </c>
    </row>
    <row r="31" spans="1:6" x14ac:dyDescent="0.25">
      <c r="C31" t="s">
        <v>121</v>
      </c>
      <c r="D31" t="str">
        <f ca="1">VLOOKUP(VLOOKUP(B30,MSG_Exist!$B$5:$K$30,MSG_Exist!C$1,FALSE),energyforms!$B$2:$E$13,4,FALSE)</f>
        <v>e-C-DRr</v>
      </c>
      <c r="E31">
        <f ca="1">VLOOKUP(B30,MSG_Exist!$B$5:$K$30,MSG_Exist!F$1,FALSE)</f>
        <v>1</v>
      </c>
    </row>
    <row r="32" spans="1:6" x14ac:dyDescent="0.25">
      <c r="C32" t="s">
        <v>122</v>
      </c>
      <c r="D32" t="str">
        <f ca="1">VLOOKUP(VLOOKUP(B30,MSG_Exist!$B$5:$K$30,MSG_Exist!D$1,FALSE),energyforms!$B$2:$E$13,4,FALSE)</f>
        <v>e-K-ZAr</v>
      </c>
      <c r="E32" t="s">
        <v>109</v>
      </c>
      <c r="F32">
        <f ca="1">VLOOKUP(B30,MSG_Exist!$B$5:$K$30,MSG_Exist!G$1,FALSE)</f>
        <v>0.94399999999999995</v>
      </c>
    </row>
    <row r="33" spans="1:6" x14ac:dyDescent="0.25">
      <c r="C33" t="s">
        <v>123</v>
      </c>
      <c r="D33" t="s">
        <v>109</v>
      </c>
      <c r="E33">
        <f ca="1">VLOOKUP(B30,MSG_Exist!$B$5:$K$30,MSG_Exist!I$1,FALSE)</f>
        <v>50</v>
      </c>
    </row>
    <row r="34" spans="1:6" x14ac:dyDescent="0.25">
      <c r="C34" t="s">
        <v>129</v>
      </c>
      <c r="D34">
        <v>0</v>
      </c>
      <c r="E34" t="s">
        <v>130</v>
      </c>
      <c r="F34" t="str">
        <f ca="1">VLOOKUP(B30,MSG_Exist!$B$5:$K$30,MSG_Exist!J$1,FALSE)</f>
        <v>2005 260</v>
      </c>
    </row>
    <row r="35" spans="1:6" x14ac:dyDescent="0.25">
      <c r="C35" t="s">
        <v>125</v>
      </c>
      <c r="D35" t="s">
        <v>109</v>
      </c>
      <c r="E35">
        <f ca="1">VLOOKUP(B30,MSG_Exist!$B$5:$K$30,MSG_Exist!H$1,FALSE)</f>
        <v>0.99099999999999999</v>
      </c>
    </row>
    <row r="36" spans="1:6" x14ac:dyDescent="0.25">
      <c r="C36" t="s">
        <v>126</v>
      </c>
      <c r="D36" t="s">
        <v>131</v>
      </c>
      <c r="E36" t="s">
        <v>132</v>
      </c>
      <c r="F36">
        <f ca="1">VLOOKUP(B30,MSG_Exist!$B$5:$K$30,MSG_Exist!K$1,FALSE)</f>
        <v>0</v>
      </c>
    </row>
    <row r="37" spans="1:6" x14ac:dyDescent="0.25">
      <c r="B37" t="s">
        <v>128</v>
      </c>
    </row>
    <row r="38" spans="1:6" x14ac:dyDescent="0.25">
      <c r="A38" s="80">
        <f>A29+1</f>
        <v>5</v>
      </c>
      <c r="B38" t="s">
        <v>120</v>
      </c>
    </row>
    <row r="39" spans="1:6" x14ac:dyDescent="0.25">
      <c r="B39" t="str">
        <f ca="1">OFFSET(MSG_Exist!$B$4,A38,0)</f>
        <v>ELEXMOrSAr</v>
      </c>
      <c r="C39" t="str">
        <f ca="1">VLOOKUP(B39,MSG_Exist!$B$5:$O$100,MSG_Exist!E$1,FALSE)</f>
        <v>c</v>
      </c>
    </row>
    <row r="40" spans="1:6" x14ac:dyDescent="0.25">
      <c r="C40" t="s">
        <v>121</v>
      </c>
      <c r="D40" t="str">
        <f ca="1">VLOOKUP(VLOOKUP(B39,MSG_Exist!$B$5:$K$30,MSG_Exist!C$1,FALSE),energyforms!$B$2:$E$13,4,FALSE)</f>
        <v>e-F-MOr</v>
      </c>
      <c r="E40">
        <f ca="1">VLOOKUP(B39,MSG_Exist!$B$5:$K$30,MSG_Exist!F$1,FALSE)</f>
        <v>1</v>
      </c>
    </row>
    <row r="41" spans="1:6" x14ac:dyDescent="0.25">
      <c r="C41" t="s">
        <v>122</v>
      </c>
      <c r="D41" t="str">
        <f ca="1">VLOOKUP(VLOOKUP(B39,MSG_Exist!$B$5:$K$30,MSG_Exist!D$1,FALSE),energyforms!$B$2:$E$13,4,FALSE)</f>
        <v>e-H-SAr</v>
      </c>
      <c r="E41" t="s">
        <v>109</v>
      </c>
      <c r="F41">
        <f ca="1">VLOOKUP(B39,MSG_Exist!$B$5:$K$30,MSG_Exist!G$1,FALSE)</f>
        <v>0.86</v>
      </c>
    </row>
    <row r="42" spans="1:6" x14ac:dyDescent="0.25">
      <c r="C42" t="s">
        <v>123</v>
      </c>
      <c r="D42" t="s">
        <v>109</v>
      </c>
      <c r="E42">
        <f ca="1">VLOOKUP(B39,MSG_Exist!$B$5:$K$30,MSG_Exist!I$1,FALSE)</f>
        <v>50</v>
      </c>
    </row>
    <row r="43" spans="1:6" x14ac:dyDescent="0.25">
      <c r="C43" t="s">
        <v>129</v>
      </c>
      <c r="D43">
        <v>0</v>
      </c>
      <c r="E43" t="s">
        <v>130</v>
      </c>
      <c r="F43" t="str">
        <f ca="1">VLOOKUP(B39,MSG_Exist!$B$5:$K$30,MSG_Exist!J$1,FALSE)</f>
        <v>2005 3850</v>
      </c>
    </row>
    <row r="44" spans="1:6" x14ac:dyDescent="0.25">
      <c r="C44" t="s">
        <v>125</v>
      </c>
      <c r="D44" t="s">
        <v>109</v>
      </c>
      <c r="E44">
        <f ca="1">VLOOKUP(B39,MSG_Exist!$B$5:$K$30,MSG_Exist!H$1,FALSE)</f>
        <v>0.99199999999999999</v>
      </c>
    </row>
    <row r="45" spans="1:6" x14ac:dyDescent="0.25">
      <c r="C45" t="s">
        <v>126</v>
      </c>
      <c r="D45" t="s">
        <v>131</v>
      </c>
      <c r="E45" t="s">
        <v>132</v>
      </c>
      <c r="F45">
        <f ca="1">VLOOKUP(B39,MSG_Exist!$B$5:$K$30,MSG_Exist!K$1,FALSE)</f>
        <v>0</v>
      </c>
    </row>
    <row r="46" spans="1:6" x14ac:dyDescent="0.25">
      <c r="B46" t="s">
        <v>128</v>
      </c>
    </row>
    <row r="47" spans="1:6" x14ac:dyDescent="0.25">
      <c r="A47" s="80">
        <f>A38+1</f>
        <v>6</v>
      </c>
      <c r="B47" t="s">
        <v>120</v>
      </c>
    </row>
    <row r="48" spans="1:6" x14ac:dyDescent="0.25">
      <c r="B48" t="str">
        <f ca="1">OFFSET(MSG_Exist!$B$4,A47,0)</f>
        <v>ELEXMOrSWr</v>
      </c>
      <c r="C48" t="str">
        <f ca="1">VLOOKUP(B48,MSG_Exist!$B$5:$O$100,MSG_Exist!E$1,FALSE)</f>
        <v>a</v>
      </c>
    </row>
    <row r="49" spans="1:6" x14ac:dyDescent="0.25">
      <c r="C49" t="s">
        <v>121</v>
      </c>
      <c r="D49" t="str">
        <f ca="1">VLOOKUP(VLOOKUP(B48,MSG_Exist!$B$5:$K$30,MSG_Exist!C$1,FALSE),energyforms!$B$2:$E$13,4,FALSE)</f>
        <v>e-F-MOr</v>
      </c>
      <c r="E49">
        <f ca="1">VLOOKUP(B48,MSG_Exist!$B$5:$K$30,MSG_Exist!F$1,FALSE)</f>
        <v>1</v>
      </c>
    </row>
    <row r="50" spans="1:6" x14ac:dyDescent="0.25">
      <c r="C50" t="s">
        <v>122</v>
      </c>
      <c r="D50" t="str">
        <f ca="1">VLOOKUP(VLOOKUP(B48,MSG_Exist!$B$5:$K$30,MSG_Exist!D$1,FALSE),energyforms!$B$2:$E$13,4,FALSE)</f>
        <v>e-I-SWr</v>
      </c>
      <c r="E50" t="s">
        <v>109</v>
      </c>
      <c r="F50">
        <f ca="1">VLOOKUP(B48,MSG_Exist!$B$5:$K$30,MSG_Exist!G$1,FALSE)</f>
        <v>0.98399999999999999</v>
      </c>
    </row>
    <row r="51" spans="1:6" x14ac:dyDescent="0.25">
      <c r="C51" t="s">
        <v>123</v>
      </c>
      <c r="D51" t="s">
        <v>109</v>
      </c>
      <c r="E51">
        <f ca="1">VLOOKUP(B48,MSG_Exist!$B$5:$K$30,MSG_Exist!I$1,FALSE)</f>
        <v>50</v>
      </c>
    </row>
    <row r="52" spans="1:6" x14ac:dyDescent="0.25">
      <c r="C52" t="s">
        <v>129</v>
      </c>
      <c r="D52">
        <v>0</v>
      </c>
      <c r="E52" t="s">
        <v>130</v>
      </c>
      <c r="F52" t="str">
        <f ca="1">VLOOKUP(B48,MSG_Exist!$B$5:$K$30,MSG_Exist!J$1,FALSE)</f>
        <v>2005 1450</v>
      </c>
    </row>
    <row r="53" spans="1:6" x14ac:dyDescent="0.25">
      <c r="C53" t="s">
        <v>125</v>
      </c>
      <c r="D53" t="s">
        <v>109</v>
      </c>
      <c r="E53">
        <f ca="1">VLOOKUP(B48,MSG_Exist!$B$5:$K$30,MSG_Exist!H$1,FALSE)</f>
        <v>0.996</v>
      </c>
    </row>
    <row r="54" spans="1:6" x14ac:dyDescent="0.25">
      <c r="C54" t="s">
        <v>126</v>
      </c>
      <c r="D54" t="s">
        <v>131</v>
      </c>
      <c r="E54" t="s">
        <v>132</v>
      </c>
      <c r="F54">
        <f ca="1">VLOOKUP(B48,MSG_Exist!$B$5:$K$30,MSG_Exist!K$1,FALSE)</f>
        <v>0</v>
      </c>
    </row>
    <row r="55" spans="1:6" x14ac:dyDescent="0.25">
      <c r="B55" t="s">
        <v>128</v>
      </c>
    </row>
    <row r="56" spans="1:6" x14ac:dyDescent="0.25">
      <c r="A56" s="80">
        <f>A47+1</f>
        <v>7</v>
      </c>
      <c r="B56" t="s">
        <v>120</v>
      </c>
    </row>
    <row r="57" spans="1:6" x14ac:dyDescent="0.25">
      <c r="B57" t="str">
        <f ca="1">OFFSET(MSG_Exist!$B$4,A56,0)</f>
        <v>ELEXMOrZIr</v>
      </c>
      <c r="C57" t="str">
        <f ca="1">VLOOKUP(B57,MSG_Exist!$B$5:$O$100,MSG_Exist!E$1,FALSE)</f>
        <v>b</v>
      </c>
    </row>
    <row r="58" spans="1:6" x14ac:dyDescent="0.25">
      <c r="C58" t="s">
        <v>121</v>
      </c>
      <c r="D58" t="str">
        <f ca="1">VLOOKUP(VLOOKUP(B57,MSG_Exist!$B$5:$K$30,MSG_Exist!C$1,FALSE),energyforms!$B$2:$E$13,4,FALSE)</f>
        <v>e-F-MOr</v>
      </c>
      <c r="E58">
        <f ca="1">VLOOKUP(B57,MSG_Exist!$B$5:$K$30,MSG_Exist!F$1,FALSE)</f>
        <v>1</v>
      </c>
    </row>
    <row r="59" spans="1:6" x14ac:dyDescent="0.25">
      <c r="C59" t="s">
        <v>122</v>
      </c>
      <c r="D59" t="str">
        <f ca="1">VLOOKUP(VLOOKUP(B57,MSG_Exist!$B$5:$K$30,MSG_Exist!D$1,FALSE),energyforms!$B$2:$E$13,4,FALSE)</f>
        <v>e-L-ZIr</v>
      </c>
      <c r="E59" t="s">
        <v>109</v>
      </c>
      <c r="F59">
        <f ca="1">VLOOKUP(B57,MSG_Exist!$B$5:$K$30,MSG_Exist!G$1,FALSE)</f>
        <v>0.97</v>
      </c>
    </row>
    <row r="60" spans="1:6" x14ac:dyDescent="0.25">
      <c r="C60" t="s">
        <v>123</v>
      </c>
      <c r="D60" t="s">
        <v>109</v>
      </c>
      <c r="E60">
        <f ca="1">VLOOKUP(B57,MSG_Exist!$B$5:$K$30,MSG_Exist!I$1,FALSE)</f>
        <v>50</v>
      </c>
    </row>
    <row r="61" spans="1:6" x14ac:dyDescent="0.25">
      <c r="C61" t="s">
        <v>129</v>
      </c>
      <c r="D61">
        <v>0</v>
      </c>
      <c r="E61" t="s">
        <v>130</v>
      </c>
      <c r="F61" t="str">
        <f ca="1">VLOOKUP(B57,MSG_Exist!$B$5:$K$30,MSG_Exist!J$1,FALSE)</f>
        <v>2005 500</v>
      </c>
    </row>
    <row r="62" spans="1:6" x14ac:dyDescent="0.25">
      <c r="C62" t="s">
        <v>125</v>
      </c>
      <c r="D62" t="s">
        <v>109</v>
      </c>
      <c r="E62">
        <f ca="1">VLOOKUP(B57,MSG_Exist!$B$5:$K$30,MSG_Exist!H$1,FALSE)</f>
        <v>0.99099999999999999</v>
      </c>
    </row>
    <row r="63" spans="1:6" x14ac:dyDescent="0.25">
      <c r="C63" t="s">
        <v>126</v>
      </c>
      <c r="D63" t="s">
        <v>131</v>
      </c>
      <c r="E63" t="s">
        <v>132</v>
      </c>
      <c r="F63">
        <f ca="1">VLOOKUP(B57,MSG_Exist!$B$5:$K$30,MSG_Exist!K$1,FALSE)</f>
        <v>0</v>
      </c>
    </row>
    <row r="64" spans="1:6" x14ac:dyDescent="0.25">
      <c r="B64" t="s">
        <v>128</v>
      </c>
    </row>
    <row r="65" spans="1:6" x14ac:dyDescent="0.25">
      <c r="A65" s="80">
        <f>A56+1</f>
        <v>8</v>
      </c>
      <c r="B65" t="s">
        <v>120</v>
      </c>
    </row>
    <row r="66" spans="1:6" x14ac:dyDescent="0.25">
      <c r="B66" t="str">
        <f ca="1">OFFSET(MSG_Exist!$B$4,A65,0)</f>
        <v>ELEXNArSAr</v>
      </c>
      <c r="C66" t="str">
        <f ca="1">VLOOKUP(B66,MSG_Exist!$B$5:$O$100,MSG_Exist!E$1,FALSE)</f>
        <v>d</v>
      </c>
    </row>
    <row r="67" spans="1:6" x14ac:dyDescent="0.25">
      <c r="C67" t="s">
        <v>121</v>
      </c>
      <c r="D67" t="str">
        <f ca="1">VLOOKUP(VLOOKUP(B66,MSG_Exist!$B$5:$K$30,MSG_Exist!C$1,FALSE),energyforms!$B$2:$E$13,4,FALSE)</f>
        <v>e-G-NAr</v>
      </c>
      <c r="E67">
        <f ca="1">VLOOKUP(B66,MSG_Exist!$B$5:$K$30,MSG_Exist!F$1,FALSE)</f>
        <v>1</v>
      </c>
    </row>
    <row r="68" spans="1:6" x14ac:dyDescent="0.25">
      <c r="C68" t="s">
        <v>122</v>
      </c>
      <c r="D68" t="str">
        <f ca="1">VLOOKUP(VLOOKUP(B66,MSG_Exist!$B$5:$K$30,MSG_Exist!D$1,FALSE),energyforms!$B$2:$E$13,4,FALSE)</f>
        <v>e-H-SAr</v>
      </c>
      <c r="E68" t="s">
        <v>109</v>
      </c>
      <c r="F68">
        <f ca="1">VLOOKUP(B66,MSG_Exist!$B$5:$K$30,MSG_Exist!G$1,FALSE)</f>
        <v>0.95</v>
      </c>
    </row>
    <row r="69" spans="1:6" x14ac:dyDescent="0.25">
      <c r="C69" t="s">
        <v>123</v>
      </c>
      <c r="D69" t="s">
        <v>109</v>
      </c>
      <c r="E69">
        <f ca="1">VLOOKUP(B66,MSG_Exist!$B$5:$K$30,MSG_Exist!I$1,FALSE)</f>
        <v>50</v>
      </c>
    </row>
    <row r="70" spans="1:6" x14ac:dyDescent="0.25">
      <c r="C70" t="s">
        <v>129</v>
      </c>
      <c r="D70">
        <v>0</v>
      </c>
      <c r="E70" t="s">
        <v>130</v>
      </c>
      <c r="F70" t="str">
        <f ca="1">VLOOKUP(B66,MSG_Exist!$B$5:$K$30,MSG_Exist!J$1,FALSE)</f>
        <v>2005 750</v>
      </c>
    </row>
    <row r="71" spans="1:6" x14ac:dyDescent="0.25">
      <c r="C71" t="s">
        <v>125</v>
      </c>
      <c r="D71" t="s">
        <v>109</v>
      </c>
      <c r="E71">
        <f ca="1">VLOOKUP(B66,MSG_Exist!$B$5:$K$30,MSG_Exist!H$1,FALSE)</f>
        <v>0.99199999999999999</v>
      </c>
    </row>
    <row r="72" spans="1:6" x14ac:dyDescent="0.25">
      <c r="C72" t="s">
        <v>126</v>
      </c>
      <c r="D72" t="s">
        <v>131</v>
      </c>
      <c r="E72" t="s">
        <v>132</v>
      </c>
      <c r="F72">
        <f ca="1">VLOOKUP(B66,MSG_Exist!$B$5:$K$30,MSG_Exist!K$1,FALSE)</f>
        <v>0</v>
      </c>
    </row>
    <row r="73" spans="1:6" x14ac:dyDescent="0.25">
      <c r="B73" t="s">
        <v>128</v>
      </c>
    </row>
    <row r="74" spans="1:6" x14ac:dyDescent="0.25">
      <c r="A74" s="80">
        <f>A65+1</f>
        <v>9</v>
      </c>
      <c r="B74" t="s">
        <v>120</v>
      </c>
    </row>
    <row r="75" spans="1:6" x14ac:dyDescent="0.25">
      <c r="B75" t="str">
        <f ca="1">OFFSET(MSG_Exist!$B$4,A74,0)</f>
        <v>ELEXSArSWr</v>
      </c>
      <c r="C75" t="str">
        <f ca="1">VLOOKUP(B75,MSG_Exist!$B$5:$O$100,MSG_Exist!E$1,FALSE)</f>
        <v>b</v>
      </c>
    </row>
    <row r="76" spans="1:6" x14ac:dyDescent="0.25">
      <c r="C76" t="s">
        <v>121</v>
      </c>
      <c r="D76" t="str">
        <f ca="1">VLOOKUP(VLOOKUP(B75,MSG_Exist!$B$5:$K$30,MSG_Exist!C$1,FALSE),energyforms!$B$2:$E$13,4,FALSE)</f>
        <v>e-H-SAr</v>
      </c>
      <c r="E76">
        <f ca="1">VLOOKUP(B75,MSG_Exist!$B$5:$K$30,MSG_Exist!F$1,FALSE)</f>
        <v>1</v>
      </c>
    </row>
    <row r="77" spans="1:6" x14ac:dyDescent="0.25">
      <c r="C77" t="s">
        <v>122</v>
      </c>
      <c r="D77" t="str">
        <f ca="1">VLOOKUP(VLOOKUP(B75,MSG_Exist!$B$5:$K$30,MSG_Exist!D$1,FALSE),energyforms!$B$2:$E$13,4,FALSE)</f>
        <v>e-I-SWr</v>
      </c>
      <c r="E77" t="s">
        <v>109</v>
      </c>
      <c r="F77">
        <f ca="1">VLOOKUP(B75,MSG_Exist!$B$5:$K$30,MSG_Exist!G$1,FALSE)</f>
        <v>0.98399999999999999</v>
      </c>
    </row>
    <row r="78" spans="1:6" x14ac:dyDescent="0.25">
      <c r="C78" t="s">
        <v>123</v>
      </c>
      <c r="D78" t="s">
        <v>109</v>
      </c>
      <c r="E78">
        <f ca="1">VLOOKUP(B75,MSG_Exist!$B$5:$K$30,MSG_Exist!I$1,FALSE)</f>
        <v>50</v>
      </c>
    </row>
    <row r="79" spans="1:6" x14ac:dyDescent="0.25">
      <c r="C79" t="s">
        <v>129</v>
      </c>
      <c r="D79">
        <v>0</v>
      </c>
      <c r="E79" t="s">
        <v>130</v>
      </c>
      <c r="F79" t="str">
        <f ca="1">VLOOKUP(B75,MSG_Exist!$B$5:$K$30,MSG_Exist!J$1,FALSE)</f>
        <v>2005 1450</v>
      </c>
    </row>
    <row r="80" spans="1:6" x14ac:dyDescent="0.25">
      <c r="C80" t="s">
        <v>125</v>
      </c>
      <c r="D80" t="s">
        <v>109</v>
      </c>
      <c r="E80">
        <f ca="1">VLOOKUP(B75,MSG_Exist!$B$5:$K$30,MSG_Exist!H$1,FALSE)</f>
        <v>0.99</v>
      </c>
    </row>
    <row r="81" spans="1:6" x14ac:dyDescent="0.25">
      <c r="C81" t="s">
        <v>126</v>
      </c>
      <c r="D81" t="s">
        <v>131</v>
      </c>
      <c r="E81" t="s">
        <v>132</v>
      </c>
      <c r="F81">
        <f ca="1">VLOOKUP(B75,MSG_Exist!$B$5:$K$30,MSG_Exist!K$1,FALSE)</f>
        <v>0</v>
      </c>
    </row>
    <row r="82" spans="1:6" x14ac:dyDescent="0.25">
      <c r="B82" t="s">
        <v>128</v>
      </c>
    </row>
    <row r="83" spans="1:6" x14ac:dyDescent="0.25">
      <c r="A83" s="80">
        <f>A74+1</f>
        <v>10</v>
      </c>
      <c r="B83" t="s">
        <v>120</v>
      </c>
    </row>
    <row r="84" spans="1:6" x14ac:dyDescent="0.25">
      <c r="B84" t="str">
        <f ca="1">OFFSET(MSG_Exist!$B$4,A83,0)</f>
        <v>ELEXSArZIr</v>
      </c>
      <c r="C84" t="str">
        <f ca="1">VLOOKUP(B84,MSG_Exist!$B$5:$O$100,MSG_Exist!E$1,FALSE)</f>
        <v>c</v>
      </c>
    </row>
    <row r="85" spans="1:6" x14ac:dyDescent="0.25">
      <c r="C85" t="s">
        <v>121</v>
      </c>
      <c r="D85" t="str">
        <f ca="1">VLOOKUP(VLOOKUP(B84,MSG_Exist!$B$5:$K$30,MSG_Exist!C$1,FALSE),energyforms!$B$2:$E$13,4,FALSE)</f>
        <v>e-H-SAr</v>
      </c>
      <c r="E85">
        <f ca="1">VLOOKUP(B84,MSG_Exist!$B$5:$K$30,MSG_Exist!F$1,FALSE)</f>
        <v>1</v>
      </c>
    </row>
    <row r="86" spans="1:6" x14ac:dyDescent="0.25">
      <c r="C86" t="s">
        <v>122</v>
      </c>
      <c r="D86" t="str">
        <f ca="1">VLOOKUP(VLOOKUP(B84,MSG_Exist!$B$5:$K$30,MSG_Exist!D$1,FALSE),energyforms!$B$2:$E$13,4,FALSE)</f>
        <v>e-L-ZIr</v>
      </c>
      <c r="E86" t="s">
        <v>109</v>
      </c>
      <c r="F86">
        <f ca="1">VLOOKUP(B84,MSG_Exist!$B$5:$K$30,MSG_Exist!G$1,FALSE)</f>
        <v>0.99975000000000003</v>
      </c>
    </row>
    <row r="87" spans="1:6" x14ac:dyDescent="0.25">
      <c r="C87" t="s">
        <v>123</v>
      </c>
      <c r="D87" t="s">
        <v>109</v>
      </c>
      <c r="E87">
        <f ca="1">VLOOKUP(B84,MSG_Exist!$B$5:$K$30,MSG_Exist!I$1,FALSE)</f>
        <v>50</v>
      </c>
    </row>
    <row r="88" spans="1:6" x14ac:dyDescent="0.25">
      <c r="C88" t="s">
        <v>129</v>
      </c>
      <c r="D88">
        <v>0</v>
      </c>
      <c r="E88" t="s">
        <v>130</v>
      </c>
      <c r="F88" t="str">
        <f ca="1">VLOOKUP(B84,MSG_Exist!$B$5:$K$30,MSG_Exist!J$1,FALSE)</f>
        <v>2005 600</v>
      </c>
    </row>
    <row r="89" spans="1:6" x14ac:dyDescent="0.25">
      <c r="C89" t="s">
        <v>125</v>
      </c>
      <c r="D89" t="s">
        <v>109</v>
      </c>
      <c r="E89">
        <f ca="1">VLOOKUP(B84,MSG_Exist!$B$5:$K$30,MSG_Exist!H$1,FALSE)</f>
        <v>1</v>
      </c>
    </row>
    <row r="90" spans="1:6" x14ac:dyDescent="0.25">
      <c r="C90" t="s">
        <v>126</v>
      </c>
      <c r="D90" t="s">
        <v>131</v>
      </c>
      <c r="E90" t="s">
        <v>132</v>
      </c>
      <c r="F90">
        <f ca="1">VLOOKUP(B84,MSG_Exist!$B$5:$K$30,MSG_Exist!K$1,FALSE)</f>
        <v>0</v>
      </c>
    </row>
    <row r="91" spans="1:6" x14ac:dyDescent="0.25">
      <c r="B91" t="s">
        <v>128</v>
      </c>
    </row>
    <row r="92" spans="1:6" x14ac:dyDescent="0.25">
      <c r="A92" s="80">
        <f>A83+1</f>
        <v>11</v>
      </c>
      <c r="B92" t="s">
        <v>120</v>
      </c>
    </row>
    <row r="93" spans="1:6" x14ac:dyDescent="0.25">
      <c r="B93" t="str">
        <f ca="1">OFFSET(MSG_Exist!$B$4,A92,0)</f>
        <v>ELEXZArZIr</v>
      </c>
      <c r="C93" t="str">
        <f ca="1">VLOOKUP(B93,MSG_Exist!$B$5:$O$100,MSG_Exist!E$1,FALSE)</f>
        <v>d</v>
      </c>
    </row>
    <row r="94" spans="1:6" x14ac:dyDescent="0.25">
      <c r="C94" t="s">
        <v>121</v>
      </c>
      <c r="D94" t="str">
        <f ca="1">VLOOKUP(VLOOKUP(B93,MSG_Exist!$B$5:$K$30,MSG_Exist!C$1,FALSE),energyforms!$B$2:$E$13,4,FALSE)</f>
        <v>e-K-ZAr</v>
      </c>
      <c r="E94">
        <f ca="1">VLOOKUP(B93,MSG_Exist!$B$5:$K$30,MSG_Exist!F$1,FALSE)</f>
        <v>1</v>
      </c>
    </row>
    <row r="95" spans="1:6" x14ac:dyDescent="0.25">
      <c r="C95" t="s">
        <v>122</v>
      </c>
      <c r="D95" t="str">
        <f ca="1">VLOOKUP(VLOOKUP(B93,MSG_Exist!$B$5:$K$30,MSG_Exist!D$1,FALSE),energyforms!$B$2:$E$13,4,FALSE)</f>
        <v>e-L-ZIr</v>
      </c>
      <c r="E95" t="s">
        <v>109</v>
      </c>
      <c r="F95">
        <f ca="1">VLOOKUP(B93,MSG_Exist!$B$5:$K$30,MSG_Exist!G$1,FALSE)</f>
        <v>0.99987999999999999</v>
      </c>
    </row>
    <row r="96" spans="1:6" x14ac:dyDescent="0.25">
      <c r="C96" t="s">
        <v>123</v>
      </c>
      <c r="D96" t="s">
        <v>109</v>
      </c>
      <c r="E96">
        <f ca="1">VLOOKUP(B93,MSG_Exist!$B$5:$K$30,MSG_Exist!I$1,FALSE)</f>
        <v>50</v>
      </c>
    </row>
    <row r="97" spans="1:6" x14ac:dyDescent="0.25">
      <c r="C97" t="s">
        <v>129</v>
      </c>
      <c r="D97">
        <v>0</v>
      </c>
      <c r="E97" t="s">
        <v>130</v>
      </c>
      <c r="F97" t="str">
        <f ca="1">VLOOKUP(B93,MSG_Exist!$B$5:$K$30,MSG_Exist!J$1,FALSE)</f>
        <v>2005 1400</v>
      </c>
    </row>
    <row r="98" spans="1:6" x14ac:dyDescent="0.25">
      <c r="C98" t="s">
        <v>125</v>
      </c>
      <c r="D98" t="s">
        <v>109</v>
      </c>
      <c r="E98">
        <f ca="1">VLOOKUP(B93,MSG_Exist!$B$5:$K$30,MSG_Exist!H$1,FALSE)</f>
        <v>0.998</v>
      </c>
    </row>
    <row r="99" spans="1:6" x14ac:dyDescent="0.25">
      <c r="C99" t="s">
        <v>126</v>
      </c>
      <c r="D99" t="s">
        <v>131</v>
      </c>
      <c r="E99" t="s">
        <v>132</v>
      </c>
      <c r="F99">
        <f ca="1">VLOOKUP(B93,MSG_Exist!$B$5:$K$30,MSG_Exist!K$1,FALSE)</f>
        <v>0</v>
      </c>
    </row>
    <row r="100" spans="1:6" x14ac:dyDescent="0.25">
      <c r="B100" t="s">
        <v>128</v>
      </c>
    </row>
    <row r="101" spans="1:6" x14ac:dyDescent="0.25">
      <c r="A101" s="80">
        <v>16</v>
      </c>
      <c r="B101" t="s">
        <v>120</v>
      </c>
    </row>
    <row r="102" spans="1:6" x14ac:dyDescent="0.25">
      <c r="B102" t="str">
        <f ca="1">OFFSET(MSG_Exist!$B$4,A101,0)</f>
        <v>ELEXSArBOr</v>
      </c>
      <c r="C102" t="str">
        <f ca="1">VLOOKUP(B102,MSG_Exist!$B$5:$O$100,MSG_Exist!E$1,FALSE)</f>
        <v>a</v>
      </c>
    </row>
    <row r="103" spans="1:6" x14ac:dyDescent="0.25">
      <c r="C103" t="s">
        <v>121</v>
      </c>
      <c r="D103" t="str">
        <f ca="1">VLOOKUP(VLOOKUP(B102,MSG_Exist!$B$5:$K$30,MSG_Exist!C$1,FALSE),energyforms!$B$2:$E$13,4,FALSE)</f>
        <v>e-H-SAr</v>
      </c>
      <c r="E103">
        <f ca="1">VLOOKUP(B102,MSG_Exist!$B$5:$K$30,MSG_Exist!F$1,FALSE)</f>
        <v>1</v>
      </c>
    </row>
    <row r="104" spans="1:6" x14ac:dyDescent="0.25">
      <c r="C104" t="s">
        <v>122</v>
      </c>
      <c r="D104" t="str">
        <f ca="1">VLOOKUP(VLOOKUP(B102,MSG_Exist!$B$5:$K$30,MSG_Exist!D$1,FALSE),energyforms!$B$2:$E$13,4,FALSE)</f>
        <v>e-B-BOr</v>
      </c>
      <c r="E104" t="s">
        <v>109</v>
      </c>
      <c r="F104">
        <f ca="1">VLOOKUP(B102,MSG_Exist!$B$5:$K$30,MSG_Exist!G$1,FALSE)</f>
        <v>0.98299999999999998</v>
      </c>
    </row>
    <row r="105" spans="1:6" x14ac:dyDescent="0.25">
      <c r="C105" t="s">
        <v>123</v>
      </c>
      <c r="D105" t="s">
        <v>109</v>
      </c>
      <c r="E105">
        <f ca="1">VLOOKUP(B102,MSG_Exist!$B$5:$K$30,MSG_Exist!I$1,FALSE)</f>
        <v>50</v>
      </c>
    </row>
    <row r="106" spans="1:6" x14ac:dyDescent="0.25">
      <c r="C106" t="s">
        <v>129</v>
      </c>
      <c r="D106">
        <v>0</v>
      </c>
      <c r="E106" t="s">
        <v>130</v>
      </c>
      <c r="F106" t="str">
        <f ca="1">VLOOKUP(B102,MSG_Exist!$B$5:$K$30,MSG_Exist!J$1,FALSE)</f>
        <v>2005 800</v>
      </c>
    </row>
    <row r="107" spans="1:6" x14ac:dyDescent="0.25">
      <c r="C107" t="s">
        <v>125</v>
      </c>
      <c r="D107" t="s">
        <v>109</v>
      </c>
      <c r="E107">
        <f ca="1">VLOOKUP(B102,MSG_Exist!$B$5:$K$30,MSG_Exist!H$1,FALSE)</f>
        <v>0.998</v>
      </c>
    </row>
    <row r="108" spans="1:6" x14ac:dyDescent="0.25">
      <c r="C108" t="s">
        <v>126</v>
      </c>
      <c r="D108" t="s">
        <v>131</v>
      </c>
      <c r="E108" t="s">
        <v>132</v>
      </c>
      <c r="F108">
        <f ca="1">VLOOKUP(B102,MSG_Exist!$B$5:$K$30,MSG_Exist!K$1,FALSE)</f>
        <v>0</v>
      </c>
    </row>
    <row r="109" spans="1:6" x14ac:dyDescent="0.25">
      <c r="B109" t="s">
        <v>128</v>
      </c>
    </row>
    <row r="110" spans="1:6" x14ac:dyDescent="0.25">
      <c r="A110" s="80">
        <f>A101+1</f>
        <v>17</v>
      </c>
      <c r="B110" t="s">
        <v>120</v>
      </c>
    </row>
    <row r="111" spans="1:6" x14ac:dyDescent="0.25">
      <c r="B111" t="str">
        <f ca="1">OFFSET(MSG_Exist!$B$4,A110,0)</f>
        <v>ELEXZIrBOr</v>
      </c>
      <c r="C111" t="str">
        <f ca="1">VLOOKUP(B111,MSG_Exist!$B$5:$O$100,MSG_Exist!E$1,FALSE)</f>
        <v>b</v>
      </c>
    </row>
    <row r="112" spans="1:6" x14ac:dyDescent="0.25">
      <c r="C112" t="s">
        <v>121</v>
      </c>
      <c r="D112" t="str">
        <f ca="1">VLOOKUP(VLOOKUP(B111,MSG_Exist!$B$5:$K$30,MSG_Exist!C$1,FALSE),energyforms!$B$2:$E$13,4,FALSE)</f>
        <v>e-L-ZIr</v>
      </c>
      <c r="E112">
        <f ca="1">VLOOKUP(B111,MSG_Exist!$B$5:$K$30,MSG_Exist!F$1,FALSE)</f>
        <v>1</v>
      </c>
    </row>
    <row r="113" spans="1:6" x14ac:dyDescent="0.25">
      <c r="C113" t="s">
        <v>122</v>
      </c>
      <c r="D113" t="str">
        <f ca="1">VLOOKUP(VLOOKUP(B111,MSG_Exist!$B$5:$K$30,MSG_Exist!D$1,FALSE),energyforms!$B$2:$E$13,4,FALSE)</f>
        <v>e-B-BOr</v>
      </c>
      <c r="E113" t="s">
        <v>109</v>
      </c>
      <c r="F113">
        <f ca="1">VLOOKUP(B111,MSG_Exist!$B$5:$K$30,MSG_Exist!G$1,FALSE)</f>
        <v>0.97499999999999998</v>
      </c>
    </row>
    <row r="114" spans="1:6" x14ac:dyDescent="0.25">
      <c r="C114" t="s">
        <v>123</v>
      </c>
      <c r="D114" t="s">
        <v>109</v>
      </c>
      <c r="E114">
        <f ca="1">VLOOKUP(B111,MSG_Exist!$B$5:$K$30,MSG_Exist!I$1,FALSE)</f>
        <v>50</v>
      </c>
    </row>
    <row r="115" spans="1:6" x14ac:dyDescent="0.25">
      <c r="C115" t="s">
        <v>129</v>
      </c>
      <c r="D115">
        <v>0</v>
      </c>
      <c r="E115" t="s">
        <v>130</v>
      </c>
      <c r="F115" t="str">
        <f ca="1">VLOOKUP(B111,MSG_Exist!$B$5:$K$30,MSG_Exist!J$1,FALSE)</f>
        <v>2005 650</v>
      </c>
    </row>
    <row r="116" spans="1:6" x14ac:dyDescent="0.25">
      <c r="C116" t="s">
        <v>125</v>
      </c>
      <c r="D116" t="s">
        <v>109</v>
      </c>
      <c r="E116">
        <f ca="1">VLOOKUP(B111,MSG_Exist!$B$5:$K$30,MSG_Exist!H$1,FALSE)</f>
        <v>0.98799999999999999</v>
      </c>
    </row>
    <row r="117" spans="1:6" x14ac:dyDescent="0.25">
      <c r="C117" t="s">
        <v>126</v>
      </c>
      <c r="D117" t="s">
        <v>131</v>
      </c>
      <c r="E117" t="s">
        <v>132</v>
      </c>
      <c r="F117">
        <f ca="1">VLOOKUP(B111,MSG_Exist!$B$5:$K$30,MSG_Exist!K$1,FALSE)</f>
        <v>0</v>
      </c>
    </row>
    <row r="118" spans="1:6" x14ac:dyDescent="0.25">
      <c r="B118" t="s">
        <v>128</v>
      </c>
    </row>
    <row r="119" spans="1:6" x14ac:dyDescent="0.25">
      <c r="A119" s="80">
        <f>A110+1</f>
        <v>18</v>
      </c>
      <c r="B119" t="s">
        <v>120</v>
      </c>
    </row>
    <row r="120" spans="1:6" x14ac:dyDescent="0.25">
      <c r="B120" t="str">
        <f ca="1">OFFSET(MSG_Exist!$B$4,A119,0)</f>
        <v>ELEXSArLEr</v>
      </c>
      <c r="C120" t="str">
        <f ca="1">VLOOKUP(B120,MSG_Exist!$B$5:$O$100,MSG_Exist!E$1,FALSE)</f>
        <v>a</v>
      </c>
    </row>
    <row r="121" spans="1:6" x14ac:dyDescent="0.25">
      <c r="C121" t="s">
        <v>121</v>
      </c>
      <c r="D121" t="str">
        <f ca="1">VLOOKUP(VLOOKUP(B120,MSG_Exist!$B$5:$K$30,MSG_Exist!C$1,FALSE),energyforms!$B$2:$E$13,4,FALSE)</f>
        <v>e-H-SAr</v>
      </c>
      <c r="E121">
        <f ca="1">VLOOKUP(B120,MSG_Exist!$B$5:$K$30,MSG_Exist!F$1,FALSE)</f>
        <v>1</v>
      </c>
    </row>
    <row r="122" spans="1:6" x14ac:dyDescent="0.25">
      <c r="C122" t="s">
        <v>122</v>
      </c>
      <c r="D122" t="str">
        <f ca="1">VLOOKUP(VLOOKUP(B120,MSG_Exist!$B$5:$K$30,MSG_Exist!D$1,FALSE),energyforms!$B$2:$E$13,4,FALSE)</f>
        <v>e-D-LEr</v>
      </c>
      <c r="E122" t="s">
        <v>109</v>
      </c>
      <c r="F122">
        <f ca="1">VLOOKUP(B120,MSG_Exist!$B$5:$K$30,MSG_Exist!G$1,FALSE)</f>
        <v>0.99399999999999999</v>
      </c>
    </row>
    <row r="123" spans="1:6" x14ac:dyDescent="0.25">
      <c r="C123" t="s">
        <v>123</v>
      </c>
      <c r="D123" t="s">
        <v>109</v>
      </c>
      <c r="E123">
        <f ca="1">VLOOKUP(B120,MSG_Exist!$B$5:$K$30,MSG_Exist!I$1,FALSE)</f>
        <v>50</v>
      </c>
    </row>
    <row r="124" spans="1:6" x14ac:dyDescent="0.25">
      <c r="C124" t="s">
        <v>129</v>
      </c>
      <c r="D124">
        <v>0</v>
      </c>
      <c r="E124" t="s">
        <v>130</v>
      </c>
      <c r="F124" t="str">
        <f ca="1">VLOOKUP(B120,MSG_Exist!$B$5:$K$30,MSG_Exist!J$1,FALSE)</f>
        <v>2005 230</v>
      </c>
    </row>
    <row r="125" spans="1:6" x14ac:dyDescent="0.25">
      <c r="C125" t="s">
        <v>125</v>
      </c>
      <c r="D125" t="s">
        <v>109</v>
      </c>
      <c r="E125">
        <f ca="1">VLOOKUP(B120,MSG_Exist!$B$5:$K$30,MSG_Exist!H$1,FALSE)</f>
        <v>0.98099999999999998</v>
      </c>
    </row>
    <row r="126" spans="1:6" x14ac:dyDescent="0.25">
      <c r="C126" t="s">
        <v>126</v>
      </c>
      <c r="D126" t="s">
        <v>131</v>
      </c>
      <c r="E126" t="s">
        <v>132</v>
      </c>
      <c r="F126">
        <f ca="1">VLOOKUP(B120,MSG_Exist!$B$5:$K$30,MSG_Exist!K$1,FALSE)</f>
        <v>0</v>
      </c>
    </row>
    <row r="127" spans="1:6" x14ac:dyDescent="0.25">
      <c r="B127" t="s">
        <v>128</v>
      </c>
    </row>
    <row r="128" spans="1:6" x14ac:dyDescent="0.25">
      <c r="A128" s="80">
        <f>A119+1</f>
        <v>19</v>
      </c>
      <c r="B128" t="s">
        <v>120</v>
      </c>
    </row>
    <row r="129" spans="1:6" x14ac:dyDescent="0.25">
      <c r="B129" t="str">
        <f ca="1">OFFSET(MSG_Exist!$B$4,A128,0)</f>
        <v>ELEXZArDRr</v>
      </c>
      <c r="C129" t="str">
        <f ca="1">VLOOKUP(B129,MSG_Exist!$B$5:$O$100,MSG_Exist!E$1,FALSE)</f>
        <v>a</v>
      </c>
    </row>
    <row r="130" spans="1:6" x14ac:dyDescent="0.25">
      <c r="C130" t="s">
        <v>121</v>
      </c>
      <c r="D130" t="str">
        <f ca="1">VLOOKUP(VLOOKUP(B129,MSG_Exist!$B$5:$K$30,MSG_Exist!C$1,FALSE),energyforms!$B$2:$E$13,4,FALSE)</f>
        <v>e-K-ZAr</v>
      </c>
      <c r="E130">
        <f ca="1">VLOOKUP(B129,MSG_Exist!$B$5:$K$30,MSG_Exist!F$1,FALSE)</f>
        <v>1</v>
      </c>
    </row>
    <row r="131" spans="1:6" x14ac:dyDescent="0.25">
      <c r="C131" t="s">
        <v>122</v>
      </c>
      <c r="D131" t="str">
        <f ca="1">VLOOKUP(VLOOKUP(B129,MSG_Exist!$B$5:$K$30,MSG_Exist!D$1,FALSE),energyforms!$B$2:$E$13,4,FALSE)</f>
        <v>e-C-DRr</v>
      </c>
      <c r="E131" t="s">
        <v>109</v>
      </c>
      <c r="F131">
        <f ca="1">VLOOKUP(B129,MSG_Exist!$B$5:$K$30,MSG_Exist!G$1,FALSE)</f>
        <v>0.94399999999999995</v>
      </c>
    </row>
    <row r="132" spans="1:6" x14ac:dyDescent="0.25">
      <c r="C132" t="s">
        <v>123</v>
      </c>
      <c r="D132" t="s">
        <v>109</v>
      </c>
      <c r="E132">
        <f ca="1">VLOOKUP(B129,MSG_Exist!$B$5:$K$30,MSG_Exist!I$1,FALSE)</f>
        <v>50</v>
      </c>
    </row>
    <row r="133" spans="1:6" x14ac:dyDescent="0.25">
      <c r="C133" t="s">
        <v>129</v>
      </c>
      <c r="D133">
        <v>0</v>
      </c>
      <c r="E133" t="s">
        <v>130</v>
      </c>
      <c r="F133" t="str">
        <f ca="1">VLOOKUP(B129,MSG_Exist!$B$5:$K$30,MSG_Exist!J$1,FALSE)</f>
        <v>2005 260</v>
      </c>
    </row>
    <row r="134" spans="1:6" x14ac:dyDescent="0.25">
      <c r="C134" t="s">
        <v>125</v>
      </c>
      <c r="D134" t="s">
        <v>109</v>
      </c>
      <c r="E134">
        <f ca="1">VLOOKUP(B129,MSG_Exist!$B$5:$K$30,MSG_Exist!H$1,FALSE)</f>
        <v>0.99099999999999999</v>
      </c>
    </row>
    <row r="135" spans="1:6" x14ac:dyDescent="0.25">
      <c r="C135" t="s">
        <v>126</v>
      </c>
      <c r="D135" t="s">
        <v>131</v>
      </c>
      <c r="E135" t="s">
        <v>132</v>
      </c>
      <c r="F135">
        <f ca="1">VLOOKUP(B129,MSG_Exist!$B$5:$K$30,MSG_Exist!K$1,FALSE)</f>
        <v>0</v>
      </c>
    </row>
    <row r="136" spans="1:6" x14ac:dyDescent="0.25">
      <c r="B136" t="s">
        <v>128</v>
      </c>
    </row>
    <row r="137" spans="1:6" x14ac:dyDescent="0.25">
      <c r="A137" s="80">
        <f>A128+1</f>
        <v>20</v>
      </c>
      <c r="B137" t="s">
        <v>120</v>
      </c>
    </row>
    <row r="138" spans="1:6" x14ac:dyDescent="0.25">
      <c r="B138" t="str">
        <f ca="1">OFFSET(MSG_Exist!$B$4,A137,0)</f>
        <v>ELEXSArMOr</v>
      </c>
      <c r="C138" t="str">
        <f ca="1">VLOOKUP(B138,MSG_Exist!$B$5:$O$100,MSG_Exist!E$1,FALSE)</f>
        <v>a</v>
      </c>
    </row>
    <row r="139" spans="1:6" x14ac:dyDescent="0.25">
      <c r="C139" t="s">
        <v>121</v>
      </c>
      <c r="D139" t="str">
        <f ca="1">VLOOKUP(VLOOKUP(B138,MSG_Exist!$B$5:$K$30,MSG_Exist!C$1,FALSE),energyforms!$B$2:$E$13,4,FALSE)</f>
        <v>e-H-SAr</v>
      </c>
      <c r="E139">
        <f ca="1">VLOOKUP(B138,MSG_Exist!$B$5:$K$30,MSG_Exist!F$1,FALSE)</f>
        <v>1</v>
      </c>
    </row>
    <row r="140" spans="1:6" x14ac:dyDescent="0.25">
      <c r="C140" t="s">
        <v>122</v>
      </c>
      <c r="D140" t="str">
        <f ca="1">VLOOKUP(VLOOKUP(B138,MSG_Exist!$B$5:$K$30,MSG_Exist!D$1,FALSE),energyforms!$B$2:$E$13,4,FALSE)</f>
        <v>e-F-MOr</v>
      </c>
      <c r="E140" t="s">
        <v>109</v>
      </c>
      <c r="F140">
        <f ca="1">VLOOKUP(B138,MSG_Exist!$B$5:$K$30,MSG_Exist!G$1,FALSE)</f>
        <v>0.86</v>
      </c>
    </row>
    <row r="141" spans="1:6" x14ac:dyDescent="0.25">
      <c r="C141" t="s">
        <v>123</v>
      </c>
      <c r="D141" t="s">
        <v>109</v>
      </c>
      <c r="E141">
        <f ca="1">VLOOKUP(B138,MSG_Exist!$B$5:$K$30,MSG_Exist!I$1,FALSE)</f>
        <v>50</v>
      </c>
    </row>
    <row r="142" spans="1:6" x14ac:dyDescent="0.25">
      <c r="C142" t="s">
        <v>129</v>
      </c>
      <c r="D142">
        <v>0</v>
      </c>
      <c r="E142" t="s">
        <v>130</v>
      </c>
      <c r="F142" t="str">
        <f ca="1">VLOOKUP(B138,MSG_Exist!$B$5:$K$30,MSG_Exist!J$1,FALSE)</f>
        <v>2005 3850</v>
      </c>
    </row>
    <row r="143" spans="1:6" x14ac:dyDescent="0.25">
      <c r="C143" t="s">
        <v>125</v>
      </c>
      <c r="D143" t="s">
        <v>109</v>
      </c>
      <c r="E143">
        <f ca="1">VLOOKUP(B138,MSG_Exist!$B$5:$K$30,MSG_Exist!H$1,FALSE)</f>
        <v>0.99199999999999999</v>
      </c>
    </row>
    <row r="144" spans="1:6" x14ac:dyDescent="0.25">
      <c r="C144" t="s">
        <v>126</v>
      </c>
      <c r="D144" t="s">
        <v>131</v>
      </c>
      <c r="E144" t="s">
        <v>132</v>
      </c>
      <c r="F144">
        <f ca="1">VLOOKUP(B138,MSG_Exist!$B$5:$K$30,MSG_Exist!K$1,FALSE)</f>
        <v>0</v>
      </c>
    </row>
    <row r="145" spans="1:6" x14ac:dyDescent="0.25">
      <c r="B145" t="s">
        <v>128</v>
      </c>
    </row>
    <row r="146" spans="1:6" x14ac:dyDescent="0.25">
      <c r="A146" s="80">
        <f>A137+1</f>
        <v>21</v>
      </c>
      <c r="B146" t="s">
        <v>120</v>
      </c>
    </row>
    <row r="147" spans="1:6" x14ac:dyDescent="0.25">
      <c r="B147" t="str">
        <f ca="1">OFFSET(MSG_Exist!$B$4,A146,0)</f>
        <v>ELEXSWrMOr</v>
      </c>
      <c r="C147" t="str">
        <f ca="1">VLOOKUP(B147,MSG_Exist!$B$5:$O$100,MSG_Exist!E$1,FALSE)</f>
        <v>b</v>
      </c>
    </row>
    <row r="148" spans="1:6" x14ac:dyDescent="0.25">
      <c r="C148" t="s">
        <v>121</v>
      </c>
      <c r="D148" t="str">
        <f ca="1">VLOOKUP(VLOOKUP(B147,MSG_Exist!$B$5:$K$30,MSG_Exist!C$1,FALSE),energyforms!$B$2:$E$13,4,FALSE)</f>
        <v>e-I-SWr</v>
      </c>
      <c r="E148">
        <f ca="1">VLOOKUP(B147,MSG_Exist!$B$5:$K$30,MSG_Exist!F$1,FALSE)</f>
        <v>1</v>
      </c>
    </row>
    <row r="149" spans="1:6" x14ac:dyDescent="0.25">
      <c r="C149" t="s">
        <v>122</v>
      </c>
      <c r="D149" t="str">
        <f ca="1">VLOOKUP(VLOOKUP(B147,MSG_Exist!$B$5:$K$30,MSG_Exist!D$1,FALSE),energyforms!$B$2:$E$13,4,FALSE)</f>
        <v>e-F-MOr</v>
      </c>
      <c r="E149" t="s">
        <v>109</v>
      </c>
      <c r="F149">
        <f ca="1">VLOOKUP(B147,MSG_Exist!$B$5:$K$30,MSG_Exist!G$1,FALSE)</f>
        <v>0.98399999999999999</v>
      </c>
    </row>
    <row r="150" spans="1:6" x14ac:dyDescent="0.25">
      <c r="C150" t="s">
        <v>123</v>
      </c>
      <c r="D150" t="s">
        <v>109</v>
      </c>
      <c r="E150">
        <f ca="1">VLOOKUP(B147,MSG_Exist!$B$5:$K$30,MSG_Exist!I$1,FALSE)</f>
        <v>50</v>
      </c>
    </row>
    <row r="151" spans="1:6" x14ac:dyDescent="0.25">
      <c r="C151" t="s">
        <v>129</v>
      </c>
      <c r="D151">
        <v>0</v>
      </c>
      <c r="E151" t="s">
        <v>130</v>
      </c>
      <c r="F151" t="str">
        <f ca="1">VLOOKUP(B147,MSG_Exist!$B$5:$K$30,MSG_Exist!J$1,FALSE)</f>
        <v>2005 1450</v>
      </c>
    </row>
    <row r="152" spans="1:6" x14ac:dyDescent="0.25">
      <c r="C152" t="s">
        <v>125</v>
      </c>
      <c r="D152" t="s">
        <v>109</v>
      </c>
      <c r="E152">
        <f ca="1">VLOOKUP(B147,MSG_Exist!$B$5:$K$30,MSG_Exist!H$1,FALSE)</f>
        <v>0.996</v>
      </c>
    </row>
    <row r="153" spans="1:6" x14ac:dyDescent="0.25">
      <c r="C153" t="s">
        <v>126</v>
      </c>
      <c r="D153" t="s">
        <v>131</v>
      </c>
      <c r="E153" t="s">
        <v>132</v>
      </c>
      <c r="F153">
        <f ca="1">VLOOKUP(B147,MSG_Exist!$B$5:$K$30,MSG_Exist!K$1,FALSE)</f>
        <v>0</v>
      </c>
    </row>
    <row r="154" spans="1:6" x14ac:dyDescent="0.25">
      <c r="B154" t="s">
        <v>128</v>
      </c>
    </row>
    <row r="155" spans="1:6" x14ac:dyDescent="0.25">
      <c r="A155" s="80">
        <f>A146+1</f>
        <v>22</v>
      </c>
      <c r="B155" t="s">
        <v>120</v>
      </c>
    </row>
    <row r="156" spans="1:6" x14ac:dyDescent="0.25">
      <c r="B156" t="str">
        <f ca="1">OFFSET(MSG_Exist!$B$4,A155,0)</f>
        <v>ELEXZIrMOr</v>
      </c>
      <c r="C156" t="str">
        <f ca="1">VLOOKUP(B156,MSG_Exist!$B$5:$O$100,MSG_Exist!E$1,FALSE)</f>
        <v>c</v>
      </c>
    </row>
    <row r="157" spans="1:6" x14ac:dyDescent="0.25">
      <c r="C157" t="s">
        <v>121</v>
      </c>
      <c r="D157" t="str">
        <f ca="1">VLOOKUP(VLOOKUP(B156,MSG_Exist!$B$5:$K$30,MSG_Exist!C$1,FALSE),energyforms!$B$2:$E$13,4,FALSE)</f>
        <v>e-L-ZIr</v>
      </c>
      <c r="E157">
        <f ca="1">VLOOKUP(B156,MSG_Exist!$B$5:$K$30,MSG_Exist!F$1,FALSE)</f>
        <v>1</v>
      </c>
    </row>
    <row r="158" spans="1:6" x14ac:dyDescent="0.25">
      <c r="C158" t="s">
        <v>122</v>
      </c>
      <c r="D158" t="str">
        <f ca="1">VLOOKUP(VLOOKUP(B156,MSG_Exist!$B$5:$K$30,MSG_Exist!D$1,FALSE),energyforms!$B$2:$E$13,4,FALSE)</f>
        <v>e-F-MOr</v>
      </c>
      <c r="E158" t="s">
        <v>109</v>
      </c>
      <c r="F158">
        <f ca="1">VLOOKUP(B156,MSG_Exist!$B$5:$K$30,MSG_Exist!G$1,FALSE)</f>
        <v>0.97</v>
      </c>
    </row>
    <row r="159" spans="1:6" x14ac:dyDescent="0.25">
      <c r="C159" t="s">
        <v>123</v>
      </c>
      <c r="D159" t="s">
        <v>109</v>
      </c>
      <c r="E159">
        <f ca="1">VLOOKUP(B156,MSG_Exist!$B$5:$K$30,MSG_Exist!I$1,FALSE)</f>
        <v>50</v>
      </c>
    </row>
    <row r="160" spans="1:6" x14ac:dyDescent="0.25">
      <c r="C160" t="s">
        <v>129</v>
      </c>
      <c r="D160">
        <v>0</v>
      </c>
      <c r="E160" t="s">
        <v>130</v>
      </c>
      <c r="F160" t="str">
        <f ca="1">VLOOKUP(B156,MSG_Exist!$B$5:$K$30,MSG_Exist!J$1,FALSE)</f>
        <v>2005 500</v>
      </c>
    </row>
    <row r="161" spans="1:6" x14ac:dyDescent="0.25">
      <c r="C161" t="s">
        <v>125</v>
      </c>
      <c r="D161" t="s">
        <v>109</v>
      </c>
      <c r="E161">
        <f ca="1">VLOOKUP(B156,MSG_Exist!$B$5:$K$30,MSG_Exist!H$1,FALSE)</f>
        <v>0.99099999999999999</v>
      </c>
    </row>
    <row r="162" spans="1:6" x14ac:dyDescent="0.25">
      <c r="C162" t="s">
        <v>126</v>
      </c>
      <c r="D162" t="s">
        <v>131</v>
      </c>
      <c r="E162" t="s">
        <v>132</v>
      </c>
      <c r="F162">
        <f ca="1">VLOOKUP(B156,MSG_Exist!$B$5:$K$30,MSG_Exist!K$1,FALSE)</f>
        <v>0</v>
      </c>
    </row>
    <row r="163" spans="1:6" x14ac:dyDescent="0.25">
      <c r="B163" t="s">
        <v>128</v>
      </c>
    </row>
    <row r="164" spans="1:6" x14ac:dyDescent="0.25">
      <c r="A164" s="80">
        <f>A155+1</f>
        <v>23</v>
      </c>
      <c r="B164" t="s">
        <v>120</v>
      </c>
    </row>
    <row r="165" spans="1:6" x14ac:dyDescent="0.25">
      <c r="B165" t="str">
        <f ca="1">OFFSET(MSG_Exist!$B$4,A164,0)</f>
        <v>ELEXSArNAr</v>
      </c>
      <c r="C165" t="str">
        <f ca="1">VLOOKUP(B165,MSG_Exist!$B$5:$O$100,MSG_Exist!E$1,FALSE)</f>
        <v>a</v>
      </c>
    </row>
    <row r="166" spans="1:6" x14ac:dyDescent="0.25">
      <c r="C166" t="s">
        <v>121</v>
      </c>
      <c r="D166" t="str">
        <f ca="1">VLOOKUP(VLOOKUP(B165,MSG_Exist!$B$5:$K$30,MSG_Exist!C$1,FALSE),energyforms!$B$2:$E$13,4,FALSE)</f>
        <v>e-H-SAr</v>
      </c>
      <c r="E166">
        <f ca="1">VLOOKUP(B165,MSG_Exist!$B$5:$K$30,MSG_Exist!F$1,FALSE)</f>
        <v>1</v>
      </c>
    </row>
    <row r="167" spans="1:6" x14ac:dyDescent="0.25">
      <c r="C167" t="s">
        <v>122</v>
      </c>
      <c r="D167" t="str">
        <f ca="1">VLOOKUP(VLOOKUP(B165,MSG_Exist!$B$5:$K$30,MSG_Exist!D$1,FALSE),energyforms!$B$2:$E$13,4,FALSE)</f>
        <v>e-G-NAr</v>
      </c>
      <c r="E167" t="s">
        <v>109</v>
      </c>
      <c r="F167">
        <f ca="1">VLOOKUP(B165,MSG_Exist!$B$5:$K$30,MSG_Exist!G$1,FALSE)</f>
        <v>0.95</v>
      </c>
    </row>
    <row r="168" spans="1:6" x14ac:dyDescent="0.25">
      <c r="C168" t="s">
        <v>123</v>
      </c>
      <c r="D168" t="s">
        <v>109</v>
      </c>
      <c r="E168">
        <f ca="1">VLOOKUP(B165,MSG_Exist!$B$5:$K$30,MSG_Exist!I$1,FALSE)</f>
        <v>50</v>
      </c>
    </row>
    <row r="169" spans="1:6" x14ac:dyDescent="0.25">
      <c r="C169" t="s">
        <v>129</v>
      </c>
      <c r="D169">
        <v>0</v>
      </c>
      <c r="E169" t="s">
        <v>130</v>
      </c>
      <c r="F169" t="str">
        <f ca="1">VLOOKUP(B165,MSG_Exist!$B$5:$K$30,MSG_Exist!J$1,FALSE)</f>
        <v>2005 750</v>
      </c>
    </row>
    <row r="170" spans="1:6" x14ac:dyDescent="0.25">
      <c r="C170" t="s">
        <v>125</v>
      </c>
      <c r="D170" t="s">
        <v>109</v>
      </c>
      <c r="E170">
        <f ca="1">VLOOKUP(B165,MSG_Exist!$B$5:$K$30,MSG_Exist!H$1,FALSE)</f>
        <v>0.99199999999999999</v>
      </c>
    </row>
    <row r="171" spans="1:6" x14ac:dyDescent="0.25">
      <c r="C171" t="s">
        <v>126</v>
      </c>
      <c r="D171" t="s">
        <v>131</v>
      </c>
      <c r="E171" t="s">
        <v>132</v>
      </c>
      <c r="F171">
        <f ca="1">VLOOKUP(B165,MSG_Exist!$B$5:$K$30,MSG_Exist!K$1,FALSE)</f>
        <v>0</v>
      </c>
    </row>
    <row r="172" spans="1:6" x14ac:dyDescent="0.25">
      <c r="B172" t="s">
        <v>128</v>
      </c>
    </row>
    <row r="173" spans="1:6" x14ac:dyDescent="0.25">
      <c r="A173" s="80">
        <f>A164+1</f>
        <v>24</v>
      </c>
      <c r="B173" t="s">
        <v>120</v>
      </c>
    </row>
    <row r="174" spans="1:6" x14ac:dyDescent="0.25">
      <c r="B174" t="str">
        <f ca="1">OFFSET(MSG_Exist!$B$4,A173,0)</f>
        <v>ELEXSWrSAr</v>
      </c>
      <c r="C174" t="str">
        <f ca="1">VLOOKUP(B174,MSG_Exist!$B$5:$O$100,MSG_Exist!E$1,FALSE)</f>
        <v>e</v>
      </c>
    </row>
    <row r="175" spans="1:6" x14ac:dyDescent="0.25">
      <c r="C175" t="s">
        <v>121</v>
      </c>
      <c r="D175" t="str">
        <f ca="1">VLOOKUP(VLOOKUP(B174,MSG_Exist!$B$5:$K$30,MSG_Exist!C$1,FALSE),energyforms!$B$2:$E$13,4,FALSE)</f>
        <v>e-I-SWr</v>
      </c>
      <c r="E175">
        <f ca="1">VLOOKUP(B174,MSG_Exist!$B$5:$K$30,MSG_Exist!F$1,FALSE)</f>
        <v>1</v>
      </c>
    </row>
    <row r="176" spans="1:6" x14ac:dyDescent="0.25">
      <c r="C176" t="s">
        <v>122</v>
      </c>
      <c r="D176" t="str">
        <f ca="1">VLOOKUP(VLOOKUP(B174,MSG_Exist!$B$5:$K$30,MSG_Exist!D$1,FALSE),energyforms!$B$2:$E$13,4,FALSE)</f>
        <v>e-H-SAr</v>
      </c>
      <c r="E176" t="s">
        <v>109</v>
      </c>
      <c r="F176">
        <f ca="1">VLOOKUP(B174,MSG_Exist!$B$5:$K$30,MSG_Exist!G$1,FALSE)</f>
        <v>0.98399999999999999</v>
      </c>
    </row>
    <row r="177" spans="1:6" x14ac:dyDescent="0.25">
      <c r="C177" t="s">
        <v>123</v>
      </c>
      <c r="D177" t="s">
        <v>109</v>
      </c>
      <c r="E177">
        <f ca="1">VLOOKUP(B174,MSG_Exist!$B$5:$K$30,MSG_Exist!I$1,FALSE)</f>
        <v>50</v>
      </c>
    </row>
    <row r="178" spans="1:6" x14ac:dyDescent="0.25">
      <c r="C178" t="s">
        <v>129</v>
      </c>
      <c r="D178">
        <v>0</v>
      </c>
      <c r="E178" t="s">
        <v>130</v>
      </c>
      <c r="F178" t="str">
        <f ca="1">VLOOKUP(B174,MSG_Exist!$B$5:$K$30,MSG_Exist!J$1,FALSE)</f>
        <v>2005 1450</v>
      </c>
    </row>
    <row r="179" spans="1:6" x14ac:dyDescent="0.25">
      <c r="C179" t="s">
        <v>125</v>
      </c>
      <c r="D179" t="s">
        <v>109</v>
      </c>
      <c r="E179">
        <f ca="1">VLOOKUP(B174,MSG_Exist!$B$5:$K$30,MSG_Exist!H$1,FALSE)</f>
        <v>0.99</v>
      </c>
    </row>
    <row r="180" spans="1:6" x14ac:dyDescent="0.25">
      <c r="C180" t="s">
        <v>126</v>
      </c>
      <c r="D180" t="s">
        <v>131</v>
      </c>
      <c r="E180" t="s">
        <v>132</v>
      </c>
      <c r="F180">
        <f ca="1">VLOOKUP(B174,MSG_Exist!$B$5:$K$30,MSG_Exist!K$1,FALSE)</f>
        <v>0</v>
      </c>
    </row>
    <row r="181" spans="1:6" x14ac:dyDescent="0.25">
      <c r="B181" t="s">
        <v>128</v>
      </c>
    </row>
    <row r="182" spans="1:6" x14ac:dyDescent="0.25">
      <c r="A182" s="80">
        <f>A173+1</f>
        <v>25</v>
      </c>
      <c r="B182" t="s">
        <v>120</v>
      </c>
    </row>
    <row r="183" spans="1:6" x14ac:dyDescent="0.25">
      <c r="B183" t="str">
        <f ca="1">OFFSET(MSG_Exist!$B$4,A182,0)</f>
        <v>ELEXZIrSAr</v>
      </c>
      <c r="C183" t="str">
        <f ca="1">VLOOKUP(B183,MSG_Exist!$B$5:$O$100,MSG_Exist!E$1,FALSE)</f>
        <v>f</v>
      </c>
    </row>
    <row r="184" spans="1:6" x14ac:dyDescent="0.25">
      <c r="C184" t="s">
        <v>121</v>
      </c>
      <c r="D184" t="str">
        <f ca="1">VLOOKUP(VLOOKUP(B183,MSG_Exist!$B$5:$K$30,MSG_Exist!C$1,FALSE),energyforms!$B$2:$E$13,4,FALSE)</f>
        <v>e-L-ZIr</v>
      </c>
      <c r="E184">
        <f ca="1">VLOOKUP(B183,MSG_Exist!$B$5:$K$30,MSG_Exist!F$1,FALSE)</f>
        <v>1</v>
      </c>
    </row>
    <row r="185" spans="1:6" x14ac:dyDescent="0.25">
      <c r="C185" t="s">
        <v>122</v>
      </c>
      <c r="D185" t="str">
        <f ca="1">VLOOKUP(VLOOKUP(B183,MSG_Exist!$B$5:$K$30,MSG_Exist!D$1,FALSE),energyforms!$B$2:$E$13,4,FALSE)</f>
        <v>e-H-SAr</v>
      </c>
      <c r="E185" t="s">
        <v>109</v>
      </c>
      <c r="F185">
        <f ca="1">VLOOKUP(B183,MSG_Exist!$B$5:$K$30,MSG_Exist!G$1,FALSE)</f>
        <v>0.99975000000000003</v>
      </c>
    </row>
    <row r="186" spans="1:6" x14ac:dyDescent="0.25">
      <c r="C186" t="s">
        <v>123</v>
      </c>
      <c r="D186" t="s">
        <v>109</v>
      </c>
      <c r="E186">
        <f ca="1">VLOOKUP(B183,MSG_Exist!$B$5:$K$30,MSG_Exist!I$1,FALSE)</f>
        <v>50</v>
      </c>
    </row>
    <row r="187" spans="1:6" x14ac:dyDescent="0.25">
      <c r="C187" t="s">
        <v>129</v>
      </c>
      <c r="D187">
        <v>0</v>
      </c>
      <c r="E187" t="s">
        <v>130</v>
      </c>
      <c r="F187" t="str">
        <f ca="1">VLOOKUP(B183,MSG_Exist!$B$5:$K$30,MSG_Exist!J$1,FALSE)</f>
        <v>2005 600</v>
      </c>
    </row>
    <row r="188" spans="1:6" x14ac:dyDescent="0.25">
      <c r="C188" t="s">
        <v>125</v>
      </c>
      <c r="D188" t="s">
        <v>109</v>
      </c>
      <c r="E188">
        <f ca="1">VLOOKUP(B183,MSG_Exist!$B$5:$K$30,MSG_Exist!H$1,FALSE)</f>
        <v>1</v>
      </c>
    </row>
    <row r="189" spans="1:6" x14ac:dyDescent="0.25">
      <c r="C189" t="s">
        <v>126</v>
      </c>
      <c r="D189" t="s">
        <v>131</v>
      </c>
      <c r="E189" t="s">
        <v>132</v>
      </c>
      <c r="F189">
        <f ca="1">VLOOKUP(B183,MSG_Exist!$B$5:$K$30,MSG_Exist!K$1,FALSE)</f>
        <v>0</v>
      </c>
    </row>
    <row r="190" spans="1:6" x14ac:dyDescent="0.25">
      <c r="B190" t="s">
        <v>128</v>
      </c>
    </row>
    <row r="191" spans="1:6" x14ac:dyDescent="0.25">
      <c r="A191" s="80">
        <f>A182+1</f>
        <v>26</v>
      </c>
      <c r="B191" t="s">
        <v>120</v>
      </c>
    </row>
    <row r="192" spans="1:6" x14ac:dyDescent="0.25">
      <c r="B192" t="str">
        <f ca="1">OFFSET(MSG_Exist!$B$4,A191,0)</f>
        <v>ELEXZIrZAr</v>
      </c>
      <c r="C192" t="str">
        <f ca="1">VLOOKUP(B192,MSG_Exist!$B$5:$O$100,MSG_Exist!E$1,FALSE)</f>
        <v>g</v>
      </c>
    </row>
    <row r="193" spans="2:6" x14ac:dyDescent="0.25">
      <c r="C193" t="s">
        <v>121</v>
      </c>
      <c r="D193" t="str">
        <f ca="1">VLOOKUP(VLOOKUP(B192,MSG_Exist!$B$5:$K$30,MSG_Exist!C$1,FALSE),energyforms!$B$2:$E$13,4,FALSE)</f>
        <v>e-L-ZIr</v>
      </c>
      <c r="E193">
        <f ca="1">VLOOKUP(B192,MSG_Exist!$B$5:$K$30,MSG_Exist!F$1,FALSE)</f>
        <v>1</v>
      </c>
    </row>
    <row r="194" spans="2:6" x14ac:dyDescent="0.25">
      <c r="C194" t="s">
        <v>122</v>
      </c>
      <c r="D194" t="str">
        <f ca="1">VLOOKUP(VLOOKUP(B192,MSG_Exist!$B$5:$K$30,MSG_Exist!D$1,FALSE),energyforms!$B$2:$E$13,4,FALSE)</f>
        <v>e-K-ZAr</v>
      </c>
      <c r="E194" t="s">
        <v>109</v>
      </c>
      <c r="F194">
        <f ca="1">VLOOKUP(B192,MSG_Exist!$B$5:$K$30,MSG_Exist!G$1,FALSE)</f>
        <v>0.99987999999999999</v>
      </c>
    </row>
    <row r="195" spans="2:6" x14ac:dyDescent="0.25">
      <c r="C195" t="s">
        <v>123</v>
      </c>
      <c r="D195" t="s">
        <v>109</v>
      </c>
      <c r="E195">
        <f ca="1">VLOOKUP(B192,MSG_Exist!$B$5:$K$30,MSG_Exist!I$1,FALSE)</f>
        <v>50</v>
      </c>
    </row>
    <row r="196" spans="2:6" x14ac:dyDescent="0.25">
      <c r="C196" t="s">
        <v>129</v>
      </c>
      <c r="D196">
        <v>0</v>
      </c>
      <c r="E196" t="s">
        <v>130</v>
      </c>
      <c r="F196" t="str">
        <f ca="1">VLOOKUP(B192,MSG_Exist!$B$5:$K$30,MSG_Exist!J$1,FALSE)</f>
        <v>2005 1400</v>
      </c>
    </row>
    <row r="197" spans="2:6" x14ac:dyDescent="0.25">
      <c r="C197" t="s">
        <v>125</v>
      </c>
      <c r="D197" t="s">
        <v>109</v>
      </c>
      <c r="E197">
        <f ca="1">VLOOKUP(B192,MSG_Exist!$B$5:$K$30,MSG_Exist!H$1,FALSE)</f>
        <v>0.998</v>
      </c>
    </row>
    <row r="198" spans="2:6" x14ac:dyDescent="0.25">
      <c r="C198" t="s">
        <v>126</v>
      </c>
      <c r="D198" t="s">
        <v>131</v>
      </c>
      <c r="E198" t="s">
        <v>132</v>
      </c>
      <c r="F198">
        <f ca="1">VLOOKUP(B192,MSG_Exist!$B$5:$K$30,MSG_Exist!K$1,FALSE)</f>
        <v>0</v>
      </c>
    </row>
    <row r="199" spans="2:6" x14ac:dyDescent="0.25">
      <c r="B199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A199"/>
  <sheetViews>
    <sheetView topLeftCell="A166" workbookViewId="0">
      <selection activeCell="A2" sqref="A2:A199"/>
    </sheetView>
  </sheetViews>
  <sheetFormatPr defaultRowHeight="15" x14ac:dyDescent="0.25"/>
  <sheetData>
    <row r="2" spans="1:1" x14ac:dyDescent="0.25">
      <c r="A2" t="str">
        <f>adb_exist!B2</f>
        <v>*</v>
      </c>
    </row>
    <row r="3" spans="1:1" x14ac:dyDescent="0.25">
      <c r="A3" t="str">
        <f ca="1">adb_exist!B3&amp;" "&amp;adb_exist!C3</f>
        <v>ELEXBOrSAr a</v>
      </c>
    </row>
    <row r="4" spans="1:1" x14ac:dyDescent="0.25">
      <c r="A4" t="str">
        <f ca="1">adb_exist!B4&amp;" "&amp;adb_exist!C4&amp;" "&amp;adb_exist!D4&amp;" "&amp;adb_exist!E4</f>
        <v xml:space="preserve"> minp e-B-BOr 1</v>
      </c>
    </row>
    <row r="5" spans="1:1" x14ac:dyDescent="0.25">
      <c r="A5" t="str">
        <f ca="1">adb_exist!B5&amp;" "&amp;adb_exist!C5&amp;" "&amp;adb_exist!D5&amp;" "&amp;adb_exist!E5&amp;" "&amp;adb_exist!F5</f>
        <v xml:space="preserve"> moutp e-H-SAr c 0.983</v>
      </c>
    </row>
    <row r="6" spans="1:1" x14ac:dyDescent="0.25">
      <c r="A6" t="str">
        <f ca="1">adb_exist!B6&amp;" "&amp;adb_exist!C6&amp;" "&amp;adb_exist!D6&amp;" "&amp;adb_exist!E6&amp;" "&amp;adb_exist!F6</f>
        <v xml:space="preserve"> pll c 50 </v>
      </c>
    </row>
    <row r="7" spans="1:1" x14ac:dyDescent="0.25">
      <c r="A7" t="str">
        <f ca="1">adb_exist!B7&amp;" "&amp;adb_exist!C7&amp;" "&amp;adb_exist!D7&amp;" "&amp;adb_exist!E7&amp;" "&amp;adb_exist!F7</f>
        <v xml:space="preserve"> hisc 0 hc 2005 800</v>
      </c>
    </row>
    <row r="8" spans="1:1" x14ac:dyDescent="0.25">
      <c r="A8" t="str">
        <f ca="1">adb_exist!B8&amp;" "&amp;adb_exist!C8&amp;" "&amp;adb_exist!D8&amp;" "&amp;adb_exist!E8&amp;" "&amp;adb_exist!F8</f>
        <v xml:space="preserve"> optm c 0.998 </v>
      </c>
    </row>
    <row r="9" spans="1:1" x14ac:dyDescent="0.25">
      <c r="A9" t="str">
        <f ca="1">adb_exist!B9&amp;" "&amp;adb_exist!C9&amp;" "&amp;adb_exist!D9&amp;" "&amp;adb_exist!E9&amp;" "&amp;adb_exist!F9</f>
        <v xml:space="preserve"> bdc up ts 0</v>
      </c>
    </row>
    <row r="10" spans="1:1" x14ac:dyDescent="0.25">
      <c r="A10" t="str">
        <f>adb_exist!B10</f>
        <v>#</v>
      </c>
    </row>
    <row r="11" spans="1:1" x14ac:dyDescent="0.25">
      <c r="A11" t="str">
        <f>adb_exist!B11</f>
        <v>*</v>
      </c>
    </row>
    <row r="12" spans="1:1" x14ac:dyDescent="0.25">
      <c r="A12" t="str">
        <f ca="1">adb_exist!B12&amp;" "&amp;adb_exist!C12</f>
        <v>ELEXBOrZIr a</v>
      </c>
    </row>
    <row r="13" spans="1:1" x14ac:dyDescent="0.25">
      <c r="A13" t="str">
        <f ca="1">adb_exist!B13&amp;" "&amp;adb_exist!C13&amp;" "&amp;adb_exist!D13&amp;" "&amp;adb_exist!E13</f>
        <v xml:space="preserve"> minp e-B-BOr 1</v>
      </c>
    </row>
    <row r="14" spans="1:1" x14ac:dyDescent="0.25">
      <c r="A14" t="str">
        <f ca="1">adb_exist!B14&amp;" "&amp;adb_exist!C14&amp;" "&amp;adb_exist!D14&amp;" "&amp;adb_exist!E14&amp;" "&amp;adb_exist!F14</f>
        <v xml:space="preserve"> moutp e-L-ZIr c 0.975</v>
      </c>
    </row>
    <row r="15" spans="1:1" x14ac:dyDescent="0.25">
      <c r="A15" t="str">
        <f ca="1">adb_exist!B15&amp;" "&amp;adb_exist!C15&amp;" "&amp;adb_exist!D15&amp;" "&amp;adb_exist!E15&amp;" "&amp;adb_exist!F15</f>
        <v xml:space="preserve"> pll c 50 </v>
      </c>
    </row>
    <row r="16" spans="1:1" x14ac:dyDescent="0.25">
      <c r="A16" t="str">
        <f ca="1">adb_exist!B16&amp;" "&amp;adb_exist!C16&amp;" "&amp;adb_exist!D16&amp;" "&amp;adb_exist!E16&amp;" "&amp;adb_exist!F16</f>
        <v xml:space="preserve"> hisc 0 hc 2005 650</v>
      </c>
    </row>
    <row r="17" spans="1:1" x14ac:dyDescent="0.25">
      <c r="A17" t="str">
        <f ca="1">adb_exist!B17&amp;" "&amp;adb_exist!C17&amp;" "&amp;adb_exist!D17&amp;" "&amp;adb_exist!E17&amp;" "&amp;adb_exist!F17</f>
        <v xml:space="preserve"> optm c 0.988 </v>
      </c>
    </row>
    <row r="18" spans="1:1" x14ac:dyDescent="0.25">
      <c r="A18" t="str">
        <f ca="1">adb_exist!B18&amp;" "&amp;adb_exist!C18&amp;" "&amp;adb_exist!D18&amp;" "&amp;adb_exist!E18&amp;" "&amp;adb_exist!F18</f>
        <v xml:space="preserve"> bdc up ts 0</v>
      </c>
    </row>
    <row r="19" spans="1:1" x14ac:dyDescent="0.25">
      <c r="A19" t="str">
        <f>adb_exist!B19</f>
        <v>#</v>
      </c>
    </row>
    <row r="20" spans="1:1" x14ac:dyDescent="0.25">
      <c r="A20" t="str">
        <f>adb_exist!B20</f>
        <v>*</v>
      </c>
    </row>
    <row r="21" spans="1:1" x14ac:dyDescent="0.25">
      <c r="A21" t="str">
        <f ca="1">adb_exist!B21&amp;" "&amp;adb_exist!C21</f>
        <v>ELEXLErSAr b</v>
      </c>
    </row>
    <row r="22" spans="1:1" x14ac:dyDescent="0.25">
      <c r="A22" t="str">
        <f ca="1">adb_exist!B22&amp;" "&amp;adb_exist!C22&amp;" "&amp;adb_exist!D22&amp;" "&amp;adb_exist!E22</f>
        <v xml:space="preserve"> minp e-D-LEr 1</v>
      </c>
    </row>
    <row r="23" spans="1:1" x14ac:dyDescent="0.25">
      <c r="A23" t="str">
        <f ca="1">adb_exist!B23&amp;" "&amp;adb_exist!C23&amp;" "&amp;adb_exist!D23&amp;" "&amp;adb_exist!E23&amp;" "&amp;adb_exist!F23</f>
        <v xml:space="preserve"> moutp e-H-SAr c 0.994</v>
      </c>
    </row>
    <row r="24" spans="1:1" x14ac:dyDescent="0.25">
      <c r="A24" t="str">
        <f ca="1">adb_exist!B24&amp;" "&amp;adb_exist!C24&amp;" "&amp;adb_exist!D24&amp;" "&amp;adb_exist!E24&amp;" "&amp;adb_exist!F24</f>
        <v xml:space="preserve"> pll c 50 </v>
      </c>
    </row>
    <row r="25" spans="1:1" x14ac:dyDescent="0.25">
      <c r="A25" t="str">
        <f ca="1">adb_exist!B25&amp;" "&amp;adb_exist!C25&amp;" "&amp;adb_exist!D25&amp;" "&amp;adb_exist!E25&amp;" "&amp;adb_exist!F25</f>
        <v xml:space="preserve"> hisc 0 hc 2005 230</v>
      </c>
    </row>
    <row r="26" spans="1:1" x14ac:dyDescent="0.25">
      <c r="A26" t="str">
        <f ca="1">adb_exist!B26&amp;" "&amp;adb_exist!C26&amp;" "&amp;adb_exist!D26&amp;" "&amp;adb_exist!E26&amp;" "&amp;adb_exist!F26</f>
        <v xml:space="preserve"> optm c 0.981 </v>
      </c>
    </row>
    <row r="27" spans="1:1" x14ac:dyDescent="0.25">
      <c r="A27" t="str">
        <f ca="1">adb_exist!B27&amp;" "&amp;adb_exist!C27&amp;" "&amp;adb_exist!D27&amp;" "&amp;adb_exist!E27&amp;" "&amp;adb_exist!F27</f>
        <v xml:space="preserve"> bdc up ts 0</v>
      </c>
    </row>
    <row r="28" spans="1:1" x14ac:dyDescent="0.25">
      <c r="A28" t="str">
        <f>adb_exist!B28</f>
        <v>#</v>
      </c>
    </row>
    <row r="29" spans="1:1" x14ac:dyDescent="0.25">
      <c r="A29" t="str">
        <f>adb_exist!B29</f>
        <v>*</v>
      </c>
    </row>
    <row r="30" spans="1:1" x14ac:dyDescent="0.25">
      <c r="A30" t="str">
        <f ca="1">adb_exist!B30&amp;" "&amp;adb_exist!C30</f>
        <v>ELEXDRrZAr a</v>
      </c>
    </row>
    <row r="31" spans="1:1" x14ac:dyDescent="0.25">
      <c r="A31" t="str">
        <f ca="1">adb_exist!B31&amp;" "&amp;adb_exist!C31&amp;" "&amp;adb_exist!D31&amp;" "&amp;adb_exist!E31</f>
        <v xml:space="preserve"> minp e-C-DRr 1</v>
      </c>
    </row>
    <row r="32" spans="1:1" x14ac:dyDescent="0.25">
      <c r="A32" t="str">
        <f ca="1">adb_exist!B32&amp;" "&amp;adb_exist!C32&amp;" "&amp;adb_exist!D32&amp;" "&amp;adb_exist!E32&amp;" "&amp;adb_exist!F32</f>
        <v xml:space="preserve"> moutp e-K-ZAr c 0.944</v>
      </c>
    </row>
    <row r="33" spans="1:1" x14ac:dyDescent="0.25">
      <c r="A33" t="str">
        <f ca="1">adb_exist!B33&amp;" "&amp;adb_exist!C33&amp;" "&amp;adb_exist!D33&amp;" "&amp;adb_exist!E33&amp;" "&amp;adb_exist!F33</f>
        <v xml:space="preserve"> pll c 50 </v>
      </c>
    </row>
    <row r="34" spans="1:1" x14ac:dyDescent="0.25">
      <c r="A34" t="str">
        <f ca="1">adb_exist!B34&amp;" "&amp;adb_exist!C34&amp;" "&amp;adb_exist!D34&amp;" "&amp;adb_exist!E34&amp;" "&amp;adb_exist!F34</f>
        <v xml:space="preserve"> hisc 0 hc 2005 260</v>
      </c>
    </row>
    <row r="35" spans="1:1" x14ac:dyDescent="0.25">
      <c r="A35" t="str">
        <f ca="1">adb_exist!B35&amp;" "&amp;adb_exist!C35&amp;" "&amp;adb_exist!D35&amp;" "&amp;adb_exist!E35&amp;" "&amp;adb_exist!F35</f>
        <v xml:space="preserve"> optm c 0.991 </v>
      </c>
    </row>
    <row r="36" spans="1:1" x14ac:dyDescent="0.25">
      <c r="A36" t="str">
        <f ca="1">adb_exist!B36&amp;" "&amp;adb_exist!C36&amp;" "&amp;adb_exist!D36&amp;" "&amp;adb_exist!E36&amp;" "&amp;adb_exist!F36</f>
        <v xml:space="preserve"> bdc up ts 0</v>
      </c>
    </row>
    <row r="37" spans="1:1" x14ac:dyDescent="0.25">
      <c r="A37" t="str">
        <f>adb_exist!B37</f>
        <v>#</v>
      </c>
    </row>
    <row r="38" spans="1:1" x14ac:dyDescent="0.25">
      <c r="A38" t="str">
        <f>adb_exist!B38</f>
        <v>*</v>
      </c>
    </row>
    <row r="39" spans="1:1" x14ac:dyDescent="0.25">
      <c r="A39" t="str">
        <f ca="1">adb_exist!B39&amp;" "&amp;adb_exist!C39</f>
        <v>ELEXMOrSAr c</v>
      </c>
    </row>
    <row r="40" spans="1:1" x14ac:dyDescent="0.25">
      <c r="A40" t="str">
        <f ca="1">adb_exist!B40&amp;" "&amp;adb_exist!C40&amp;" "&amp;adb_exist!D40&amp;" "&amp;adb_exist!E40</f>
        <v xml:space="preserve"> minp e-F-MOr 1</v>
      </c>
    </row>
    <row r="41" spans="1:1" x14ac:dyDescent="0.25">
      <c r="A41" t="str">
        <f ca="1">adb_exist!B41&amp;" "&amp;adb_exist!C41&amp;" "&amp;adb_exist!D41&amp;" "&amp;adb_exist!E41&amp;" "&amp;adb_exist!F41</f>
        <v xml:space="preserve"> moutp e-H-SAr c 0.86</v>
      </c>
    </row>
    <row r="42" spans="1:1" x14ac:dyDescent="0.25">
      <c r="A42" t="str">
        <f ca="1">adb_exist!B42&amp;" "&amp;adb_exist!C42&amp;" "&amp;adb_exist!D42&amp;" "&amp;adb_exist!E42&amp;" "&amp;adb_exist!F42</f>
        <v xml:space="preserve"> pll c 50 </v>
      </c>
    </row>
    <row r="43" spans="1:1" x14ac:dyDescent="0.25">
      <c r="A43" t="str">
        <f ca="1">adb_exist!B43&amp;" "&amp;adb_exist!C43&amp;" "&amp;adb_exist!D43&amp;" "&amp;adb_exist!E43&amp;" "&amp;adb_exist!F43</f>
        <v xml:space="preserve"> hisc 0 hc 2005 3850</v>
      </c>
    </row>
    <row r="44" spans="1:1" x14ac:dyDescent="0.25">
      <c r="A44" t="str">
        <f ca="1">adb_exist!B44&amp;" "&amp;adb_exist!C44&amp;" "&amp;adb_exist!D44&amp;" "&amp;adb_exist!E44&amp;" "&amp;adb_exist!F44</f>
        <v xml:space="preserve"> optm c 0.992 </v>
      </c>
    </row>
    <row r="45" spans="1:1" x14ac:dyDescent="0.25">
      <c r="A45" t="str">
        <f ca="1">adb_exist!B45&amp;" "&amp;adb_exist!C45&amp;" "&amp;adb_exist!D45&amp;" "&amp;adb_exist!E45&amp;" "&amp;adb_exist!F45</f>
        <v xml:space="preserve"> bdc up ts 0</v>
      </c>
    </row>
    <row r="46" spans="1:1" x14ac:dyDescent="0.25">
      <c r="A46" t="str">
        <f>adb_exist!B46</f>
        <v>#</v>
      </c>
    </row>
    <row r="47" spans="1:1" x14ac:dyDescent="0.25">
      <c r="A47" t="str">
        <f>adb_exist!B47</f>
        <v>*</v>
      </c>
    </row>
    <row r="48" spans="1:1" x14ac:dyDescent="0.25">
      <c r="A48" t="str">
        <f ca="1">adb_exist!B48&amp;" "&amp;adb_exist!C48</f>
        <v>ELEXMOrSWr a</v>
      </c>
    </row>
    <row r="49" spans="1:1" x14ac:dyDescent="0.25">
      <c r="A49" t="str">
        <f ca="1">adb_exist!B49&amp;" "&amp;adb_exist!C49&amp;" "&amp;adb_exist!D49&amp;" "&amp;adb_exist!E49</f>
        <v xml:space="preserve"> minp e-F-MOr 1</v>
      </c>
    </row>
    <row r="50" spans="1:1" x14ac:dyDescent="0.25">
      <c r="A50" t="str">
        <f ca="1">adb_exist!B50&amp;" "&amp;adb_exist!C50&amp;" "&amp;adb_exist!D50&amp;" "&amp;adb_exist!E50&amp;" "&amp;adb_exist!F50</f>
        <v xml:space="preserve"> moutp e-I-SWr c 0.984</v>
      </c>
    </row>
    <row r="51" spans="1:1" x14ac:dyDescent="0.25">
      <c r="A51" t="str">
        <f ca="1">adb_exist!B51&amp;" "&amp;adb_exist!C51&amp;" "&amp;adb_exist!D51&amp;" "&amp;adb_exist!E51&amp;" "&amp;adb_exist!F51</f>
        <v xml:space="preserve"> pll c 50 </v>
      </c>
    </row>
    <row r="52" spans="1:1" x14ac:dyDescent="0.25">
      <c r="A52" t="str">
        <f ca="1">adb_exist!B52&amp;" "&amp;adb_exist!C52&amp;" "&amp;adb_exist!D52&amp;" "&amp;adb_exist!E52&amp;" "&amp;adb_exist!F52</f>
        <v xml:space="preserve"> hisc 0 hc 2005 1450</v>
      </c>
    </row>
    <row r="53" spans="1:1" x14ac:dyDescent="0.25">
      <c r="A53" t="str">
        <f ca="1">adb_exist!B53&amp;" "&amp;adb_exist!C53&amp;" "&amp;adb_exist!D53&amp;" "&amp;adb_exist!E53&amp;" "&amp;adb_exist!F53</f>
        <v xml:space="preserve"> optm c 0.996 </v>
      </c>
    </row>
    <row r="54" spans="1:1" x14ac:dyDescent="0.25">
      <c r="A54" t="str">
        <f ca="1">adb_exist!B54&amp;" "&amp;adb_exist!C54&amp;" "&amp;adb_exist!D54&amp;" "&amp;adb_exist!E54&amp;" "&amp;adb_exist!F54</f>
        <v xml:space="preserve"> bdc up ts 0</v>
      </c>
    </row>
    <row r="55" spans="1:1" x14ac:dyDescent="0.25">
      <c r="A55" t="str">
        <f>adb_exist!B55</f>
        <v>#</v>
      </c>
    </row>
    <row r="56" spans="1:1" x14ac:dyDescent="0.25">
      <c r="A56" t="str">
        <f>adb_exist!B56</f>
        <v>*</v>
      </c>
    </row>
    <row r="57" spans="1:1" x14ac:dyDescent="0.25">
      <c r="A57" t="str">
        <f ca="1">adb_exist!B57&amp;" "&amp;adb_exist!C57</f>
        <v>ELEXMOrZIr b</v>
      </c>
    </row>
    <row r="58" spans="1:1" x14ac:dyDescent="0.25">
      <c r="A58" t="str">
        <f ca="1">adb_exist!B58&amp;" "&amp;adb_exist!C58&amp;" "&amp;adb_exist!D58&amp;" "&amp;adb_exist!E58</f>
        <v xml:space="preserve"> minp e-F-MOr 1</v>
      </c>
    </row>
    <row r="59" spans="1:1" x14ac:dyDescent="0.25">
      <c r="A59" t="str">
        <f ca="1">adb_exist!B59&amp;" "&amp;adb_exist!C59&amp;" "&amp;adb_exist!D59&amp;" "&amp;adb_exist!E59&amp;" "&amp;adb_exist!F59</f>
        <v xml:space="preserve"> moutp e-L-ZIr c 0.97</v>
      </c>
    </row>
    <row r="60" spans="1:1" x14ac:dyDescent="0.25">
      <c r="A60" t="str">
        <f ca="1">adb_exist!B60&amp;" "&amp;adb_exist!C60&amp;" "&amp;adb_exist!D60&amp;" "&amp;adb_exist!E60&amp;" "&amp;adb_exist!F60</f>
        <v xml:space="preserve"> pll c 50 </v>
      </c>
    </row>
    <row r="61" spans="1:1" x14ac:dyDescent="0.25">
      <c r="A61" t="str">
        <f ca="1">adb_exist!B61&amp;" "&amp;adb_exist!C61&amp;" "&amp;adb_exist!D61&amp;" "&amp;adb_exist!E61&amp;" "&amp;adb_exist!F61</f>
        <v xml:space="preserve"> hisc 0 hc 2005 500</v>
      </c>
    </row>
    <row r="62" spans="1:1" x14ac:dyDescent="0.25">
      <c r="A62" t="str">
        <f ca="1">adb_exist!B62&amp;" "&amp;adb_exist!C62&amp;" "&amp;adb_exist!D62&amp;" "&amp;adb_exist!E62&amp;" "&amp;adb_exist!F62</f>
        <v xml:space="preserve"> optm c 0.991 </v>
      </c>
    </row>
    <row r="63" spans="1:1" x14ac:dyDescent="0.25">
      <c r="A63" t="str">
        <f ca="1">adb_exist!B63&amp;" "&amp;adb_exist!C63&amp;" "&amp;adb_exist!D63&amp;" "&amp;adb_exist!E63&amp;" "&amp;adb_exist!F63</f>
        <v xml:space="preserve"> bdc up ts 0</v>
      </c>
    </row>
    <row r="64" spans="1:1" x14ac:dyDescent="0.25">
      <c r="A64" t="str">
        <f>adb_exist!B64</f>
        <v>#</v>
      </c>
    </row>
    <row r="65" spans="1:1" x14ac:dyDescent="0.25">
      <c r="A65" t="str">
        <f>adb_exist!B65</f>
        <v>*</v>
      </c>
    </row>
    <row r="66" spans="1:1" x14ac:dyDescent="0.25">
      <c r="A66" t="str">
        <f ca="1">adb_exist!B66&amp;" "&amp;adb_exist!C66</f>
        <v>ELEXNArSAr d</v>
      </c>
    </row>
    <row r="67" spans="1:1" x14ac:dyDescent="0.25">
      <c r="A67" t="str">
        <f ca="1">adb_exist!B67&amp;" "&amp;adb_exist!C67&amp;" "&amp;adb_exist!D67&amp;" "&amp;adb_exist!E67</f>
        <v xml:space="preserve"> minp e-G-NAr 1</v>
      </c>
    </row>
    <row r="68" spans="1:1" x14ac:dyDescent="0.25">
      <c r="A68" t="str">
        <f ca="1">adb_exist!B68&amp;" "&amp;adb_exist!C68&amp;" "&amp;adb_exist!D68&amp;" "&amp;adb_exist!E68&amp;" "&amp;adb_exist!F68</f>
        <v xml:space="preserve"> moutp e-H-SAr c 0.95</v>
      </c>
    </row>
    <row r="69" spans="1:1" x14ac:dyDescent="0.25">
      <c r="A69" t="str">
        <f ca="1">adb_exist!B69&amp;" "&amp;adb_exist!C69&amp;" "&amp;adb_exist!D69&amp;" "&amp;adb_exist!E69&amp;" "&amp;adb_exist!F69</f>
        <v xml:space="preserve"> pll c 50 </v>
      </c>
    </row>
    <row r="70" spans="1:1" x14ac:dyDescent="0.25">
      <c r="A70" t="str">
        <f ca="1">adb_exist!B70&amp;" "&amp;adb_exist!C70&amp;" "&amp;adb_exist!D70&amp;" "&amp;adb_exist!E70&amp;" "&amp;adb_exist!F70</f>
        <v xml:space="preserve"> hisc 0 hc 2005 750</v>
      </c>
    </row>
    <row r="71" spans="1:1" x14ac:dyDescent="0.25">
      <c r="A71" t="str">
        <f ca="1">adb_exist!B71&amp;" "&amp;adb_exist!C71&amp;" "&amp;adb_exist!D71&amp;" "&amp;adb_exist!E71&amp;" "&amp;adb_exist!F71</f>
        <v xml:space="preserve"> optm c 0.992 </v>
      </c>
    </row>
    <row r="72" spans="1:1" x14ac:dyDescent="0.25">
      <c r="A72" t="str">
        <f ca="1">adb_exist!B72&amp;" "&amp;adb_exist!C72&amp;" "&amp;adb_exist!D72&amp;" "&amp;adb_exist!E72&amp;" "&amp;adb_exist!F72</f>
        <v xml:space="preserve"> bdc up ts 0</v>
      </c>
    </row>
    <row r="73" spans="1:1" x14ac:dyDescent="0.25">
      <c r="A73" t="str">
        <f>adb_exist!B73</f>
        <v>#</v>
      </c>
    </row>
    <row r="74" spans="1:1" x14ac:dyDescent="0.25">
      <c r="A74" t="str">
        <f>adb_exist!B74</f>
        <v>*</v>
      </c>
    </row>
    <row r="75" spans="1:1" x14ac:dyDescent="0.25">
      <c r="A75" t="str">
        <f ca="1">adb_exist!B75&amp;" "&amp;adb_exist!C75</f>
        <v>ELEXSArSWr b</v>
      </c>
    </row>
    <row r="76" spans="1:1" x14ac:dyDescent="0.25">
      <c r="A76" t="str">
        <f ca="1">adb_exist!B76&amp;" "&amp;adb_exist!C76&amp;" "&amp;adb_exist!D76&amp;" "&amp;adb_exist!E76</f>
        <v xml:space="preserve"> minp e-H-SAr 1</v>
      </c>
    </row>
    <row r="77" spans="1:1" x14ac:dyDescent="0.25">
      <c r="A77" t="str">
        <f ca="1">adb_exist!B77&amp;" "&amp;adb_exist!C77&amp;" "&amp;adb_exist!D77&amp;" "&amp;adb_exist!E77&amp;" "&amp;adb_exist!F77</f>
        <v xml:space="preserve"> moutp e-I-SWr c 0.984</v>
      </c>
    </row>
    <row r="78" spans="1:1" x14ac:dyDescent="0.25">
      <c r="A78" t="str">
        <f ca="1">adb_exist!B78&amp;" "&amp;adb_exist!C78&amp;" "&amp;adb_exist!D78&amp;" "&amp;adb_exist!E78&amp;" "&amp;adb_exist!F78</f>
        <v xml:space="preserve"> pll c 50 </v>
      </c>
    </row>
    <row r="79" spans="1:1" x14ac:dyDescent="0.25">
      <c r="A79" t="str">
        <f ca="1">adb_exist!B79&amp;" "&amp;adb_exist!C79&amp;" "&amp;adb_exist!D79&amp;" "&amp;adb_exist!E79&amp;" "&amp;adb_exist!F79</f>
        <v xml:space="preserve"> hisc 0 hc 2005 1450</v>
      </c>
    </row>
    <row r="80" spans="1:1" x14ac:dyDescent="0.25">
      <c r="A80" t="str">
        <f ca="1">adb_exist!B80&amp;" "&amp;adb_exist!C80&amp;" "&amp;adb_exist!D80&amp;" "&amp;adb_exist!E80&amp;" "&amp;adb_exist!F80</f>
        <v xml:space="preserve"> optm c 0.99 </v>
      </c>
    </row>
    <row r="81" spans="1:1" x14ac:dyDescent="0.25">
      <c r="A81" t="str">
        <f ca="1">adb_exist!B81&amp;" "&amp;adb_exist!C81&amp;" "&amp;adb_exist!D81&amp;" "&amp;adb_exist!E81&amp;" "&amp;adb_exist!F81</f>
        <v xml:space="preserve"> bdc up ts 0</v>
      </c>
    </row>
    <row r="82" spans="1:1" x14ac:dyDescent="0.25">
      <c r="A82" t="str">
        <f>adb_exist!B82</f>
        <v>#</v>
      </c>
    </row>
    <row r="83" spans="1:1" x14ac:dyDescent="0.25">
      <c r="A83" t="str">
        <f>adb_exist!B83</f>
        <v>*</v>
      </c>
    </row>
    <row r="84" spans="1:1" x14ac:dyDescent="0.25">
      <c r="A84" t="str">
        <f ca="1">adb_exist!B84&amp;" "&amp;adb_exist!C84</f>
        <v>ELEXSArZIr c</v>
      </c>
    </row>
    <row r="85" spans="1:1" x14ac:dyDescent="0.25">
      <c r="A85" t="str">
        <f ca="1">adb_exist!B85&amp;" "&amp;adb_exist!C85&amp;" "&amp;adb_exist!D85&amp;" "&amp;adb_exist!E85</f>
        <v xml:space="preserve"> minp e-H-SAr 1</v>
      </c>
    </row>
    <row r="86" spans="1:1" x14ac:dyDescent="0.25">
      <c r="A86" t="str">
        <f ca="1">adb_exist!B86&amp;" "&amp;adb_exist!C86&amp;" "&amp;adb_exist!D86&amp;" "&amp;adb_exist!E86&amp;" "&amp;adb_exist!F86</f>
        <v xml:space="preserve"> moutp e-L-ZIr c 0.99975</v>
      </c>
    </row>
    <row r="87" spans="1:1" x14ac:dyDescent="0.25">
      <c r="A87" t="str">
        <f ca="1">adb_exist!B87&amp;" "&amp;adb_exist!C87&amp;" "&amp;adb_exist!D87&amp;" "&amp;adb_exist!E87&amp;" "&amp;adb_exist!F87</f>
        <v xml:space="preserve"> pll c 50 </v>
      </c>
    </row>
    <row r="88" spans="1:1" x14ac:dyDescent="0.25">
      <c r="A88" t="str">
        <f ca="1">adb_exist!B88&amp;" "&amp;adb_exist!C88&amp;" "&amp;adb_exist!D88&amp;" "&amp;adb_exist!E88&amp;" "&amp;adb_exist!F88</f>
        <v xml:space="preserve"> hisc 0 hc 2005 600</v>
      </c>
    </row>
    <row r="89" spans="1:1" x14ac:dyDescent="0.25">
      <c r="A89" t="str">
        <f ca="1">adb_exist!B89&amp;" "&amp;adb_exist!C89&amp;" "&amp;adb_exist!D89&amp;" "&amp;adb_exist!E89&amp;" "&amp;adb_exist!F89</f>
        <v xml:space="preserve"> optm c 1 </v>
      </c>
    </row>
    <row r="90" spans="1:1" x14ac:dyDescent="0.25">
      <c r="A90" t="str">
        <f ca="1">adb_exist!B90&amp;" "&amp;adb_exist!C90&amp;" "&amp;adb_exist!D90&amp;" "&amp;adb_exist!E90&amp;" "&amp;adb_exist!F90</f>
        <v xml:space="preserve"> bdc up ts 0</v>
      </c>
    </row>
    <row r="91" spans="1:1" x14ac:dyDescent="0.25">
      <c r="A91" t="str">
        <f>adb_exist!B91</f>
        <v>#</v>
      </c>
    </row>
    <row r="92" spans="1:1" x14ac:dyDescent="0.25">
      <c r="A92" t="str">
        <f>adb_exist!B92</f>
        <v>*</v>
      </c>
    </row>
    <row r="93" spans="1:1" x14ac:dyDescent="0.25">
      <c r="A93" t="str">
        <f ca="1">adb_exist!B93&amp;" "&amp;adb_exist!C93</f>
        <v>ELEXZArZIr d</v>
      </c>
    </row>
    <row r="94" spans="1:1" x14ac:dyDescent="0.25">
      <c r="A94" t="str">
        <f ca="1">adb_exist!B94&amp;" "&amp;adb_exist!C94&amp;" "&amp;adb_exist!D94&amp;" "&amp;adb_exist!E94</f>
        <v xml:space="preserve"> minp e-K-ZAr 1</v>
      </c>
    </row>
    <row r="95" spans="1:1" x14ac:dyDescent="0.25">
      <c r="A95" t="str">
        <f ca="1">adb_exist!B95&amp;" "&amp;adb_exist!C95&amp;" "&amp;adb_exist!D95&amp;" "&amp;adb_exist!E95&amp;" "&amp;adb_exist!F95</f>
        <v xml:space="preserve"> moutp e-L-ZIr c 0.99988</v>
      </c>
    </row>
    <row r="96" spans="1:1" x14ac:dyDescent="0.25">
      <c r="A96" t="str">
        <f ca="1">adb_exist!B96&amp;" "&amp;adb_exist!C96&amp;" "&amp;adb_exist!D96&amp;" "&amp;adb_exist!E96&amp;" "&amp;adb_exist!F96</f>
        <v xml:space="preserve"> pll c 50 </v>
      </c>
    </row>
    <row r="97" spans="1:1" x14ac:dyDescent="0.25">
      <c r="A97" t="str">
        <f ca="1">adb_exist!B97&amp;" "&amp;adb_exist!C97&amp;" "&amp;adb_exist!D97&amp;" "&amp;adb_exist!E97&amp;" "&amp;adb_exist!F97</f>
        <v xml:space="preserve"> hisc 0 hc 2005 1400</v>
      </c>
    </row>
    <row r="98" spans="1:1" x14ac:dyDescent="0.25">
      <c r="A98" t="str">
        <f ca="1">adb_exist!B98&amp;" "&amp;adb_exist!C98&amp;" "&amp;adb_exist!D98&amp;" "&amp;adb_exist!E98&amp;" "&amp;adb_exist!F98</f>
        <v xml:space="preserve"> optm c 0.998 </v>
      </c>
    </row>
    <row r="99" spans="1:1" x14ac:dyDescent="0.25">
      <c r="A99" t="str">
        <f ca="1">adb_exist!B99&amp;" "&amp;adb_exist!C99&amp;" "&amp;adb_exist!D99&amp;" "&amp;adb_exist!E99&amp;" "&amp;adb_exist!F99</f>
        <v xml:space="preserve"> bdc up ts 0</v>
      </c>
    </row>
    <row r="100" spans="1:1" x14ac:dyDescent="0.25">
      <c r="A100" t="str">
        <f>adb_exist!B100</f>
        <v>#</v>
      </c>
    </row>
    <row r="101" spans="1:1" x14ac:dyDescent="0.25">
      <c r="A101" t="str">
        <f>adb_exist!B101</f>
        <v>*</v>
      </c>
    </row>
    <row r="102" spans="1:1" x14ac:dyDescent="0.25">
      <c r="A102" t="str">
        <f ca="1">adb_exist!B102&amp;" "&amp;adb_exist!C102</f>
        <v>ELEXSArBOr a</v>
      </c>
    </row>
    <row r="103" spans="1:1" x14ac:dyDescent="0.25">
      <c r="A103" t="str">
        <f ca="1">adb_exist!B103&amp;" "&amp;adb_exist!C103&amp;" "&amp;adb_exist!D103&amp;" "&amp;adb_exist!E103</f>
        <v xml:space="preserve"> minp e-H-SAr 1</v>
      </c>
    </row>
    <row r="104" spans="1:1" x14ac:dyDescent="0.25">
      <c r="A104" t="str">
        <f ca="1">adb_exist!B104&amp;" "&amp;adb_exist!C104&amp;" "&amp;adb_exist!D104&amp;" "&amp;adb_exist!E104&amp;" "&amp;adb_exist!F104</f>
        <v xml:space="preserve"> moutp e-B-BOr c 0.983</v>
      </c>
    </row>
    <row r="105" spans="1:1" x14ac:dyDescent="0.25">
      <c r="A105" t="str">
        <f ca="1">adb_exist!B105&amp;" "&amp;adb_exist!C105&amp;" "&amp;adb_exist!D105&amp;" "&amp;adb_exist!E105&amp;" "&amp;adb_exist!F105</f>
        <v xml:space="preserve"> pll c 50 </v>
      </c>
    </row>
    <row r="106" spans="1:1" x14ac:dyDescent="0.25">
      <c r="A106" t="str">
        <f ca="1">adb_exist!B106&amp;" "&amp;adb_exist!C106&amp;" "&amp;adb_exist!D106&amp;" "&amp;adb_exist!E106&amp;" "&amp;adb_exist!F106</f>
        <v xml:space="preserve"> hisc 0 hc 2005 800</v>
      </c>
    </row>
    <row r="107" spans="1:1" x14ac:dyDescent="0.25">
      <c r="A107" t="str">
        <f ca="1">adb_exist!B107&amp;" "&amp;adb_exist!C107&amp;" "&amp;adb_exist!D107&amp;" "&amp;adb_exist!E107&amp;" "&amp;adb_exist!F107</f>
        <v xml:space="preserve"> optm c 0.998 </v>
      </c>
    </row>
    <row r="108" spans="1:1" x14ac:dyDescent="0.25">
      <c r="A108" t="str">
        <f ca="1">adb_exist!B108&amp;" "&amp;adb_exist!C108&amp;" "&amp;adb_exist!D108&amp;" "&amp;adb_exist!E108&amp;" "&amp;adb_exist!F108</f>
        <v xml:space="preserve"> bdc up ts 0</v>
      </c>
    </row>
    <row r="109" spans="1:1" x14ac:dyDescent="0.25">
      <c r="A109" t="str">
        <f>adb_exist!B109</f>
        <v>#</v>
      </c>
    </row>
    <row r="110" spans="1:1" x14ac:dyDescent="0.25">
      <c r="A110" t="str">
        <f>adb_exist!B110</f>
        <v>*</v>
      </c>
    </row>
    <row r="111" spans="1:1" x14ac:dyDescent="0.25">
      <c r="A111" t="str">
        <f ca="1">adb_exist!B111&amp;" "&amp;adb_exist!C111</f>
        <v>ELEXZIrBOr b</v>
      </c>
    </row>
    <row r="112" spans="1:1" x14ac:dyDescent="0.25">
      <c r="A112" t="str">
        <f ca="1">adb_exist!B112&amp;" "&amp;adb_exist!C112&amp;" "&amp;adb_exist!D112&amp;" "&amp;adb_exist!E112</f>
        <v xml:space="preserve"> minp e-L-ZIr 1</v>
      </c>
    </row>
    <row r="113" spans="1:1" x14ac:dyDescent="0.25">
      <c r="A113" t="str">
        <f ca="1">adb_exist!B113&amp;" "&amp;adb_exist!C113&amp;" "&amp;adb_exist!D113&amp;" "&amp;adb_exist!E113&amp;" "&amp;adb_exist!F113</f>
        <v xml:space="preserve"> moutp e-B-BOr c 0.975</v>
      </c>
    </row>
    <row r="114" spans="1:1" x14ac:dyDescent="0.25">
      <c r="A114" t="str">
        <f ca="1">adb_exist!B114&amp;" "&amp;adb_exist!C114&amp;" "&amp;adb_exist!D114&amp;" "&amp;adb_exist!E114&amp;" "&amp;adb_exist!F114</f>
        <v xml:space="preserve"> pll c 50 </v>
      </c>
    </row>
    <row r="115" spans="1:1" x14ac:dyDescent="0.25">
      <c r="A115" t="str">
        <f ca="1">adb_exist!B115&amp;" "&amp;adb_exist!C115&amp;" "&amp;adb_exist!D115&amp;" "&amp;adb_exist!E115&amp;" "&amp;adb_exist!F115</f>
        <v xml:space="preserve"> hisc 0 hc 2005 650</v>
      </c>
    </row>
    <row r="116" spans="1:1" x14ac:dyDescent="0.25">
      <c r="A116" t="str">
        <f ca="1">adb_exist!B116&amp;" "&amp;adb_exist!C116&amp;" "&amp;adb_exist!D116&amp;" "&amp;adb_exist!E116&amp;" "&amp;adb_exist!F116</f>
        <v xml:space="preserve"> optm c 0.988 </v>
      </c>
    </row>
    <row r="117" spans="1:1" x14ac:dyDescent="0.25">
      <c r="A117" t="str">
        <f ca="1">adb_exist!B117&amp;" "&amp;adb_exist!C117&amp;" "&amp;adb_exist!D117&amp;" "&amp;adb_exist!E117&amp;" "&amp;adb_exist!F117</f>
        <v xml:space="preserve"> bdc up ts 0</v>
      </c>
    </row>
    <row r="118" spans="1:1" x14ac:dyDescent="0.25">
      <c r="A118" t="str">
        <f>adb_exist!B118</f>
        <v>#</v>
      </c>
    </row>
    <row r="119" spans="1:1" x14ac:dyDescent="0.25">
      <c r="A119" t="str">
        <f>adb_exist!B119</f>
        <v>*</v>
      </c>
    </row>
    <row r="120" spans="1:1" x14ac:dyDescent="0.25">
      <c r="A120" t="str">
        <f ca="1">adb_exist!B120&amp;" "&amp;adb_exist!C120</f>
        <v>ELEXSArLEr a</v>
      </c>
    </row>
    <row r="121" spans="1:1" x14ac:dyDescent="0.25">
      <c r="A121" t="str">
        <f ca="1">adb_exist!B121&amp;" "&amp;adb_exist!C121&amp;" "&amp;adb_exist!D121&amp;" "&amp;adb_exist!E121</f>
        <v xml:space="preserve"> minp e-H-SAr 1</v>
      </c>
    </row>
    <row r="122" spans="1:1" x14ac:dyDescent="0.25">
      <c r="A122" t="str">
        <f ca="1">adb_exist!B122&amp;" "&amp;adb_exist!C122&amp;" "&amp;adb_exist!D122&amp;" "&amp;adb_exist!E122&amp;" "&amp;adb_exist!F122</f>
        <v xml:space="preserve"> moutp e-D-LEr c 0.994</v>
      </c>
    </row>
    <row r="123" spans="1:1" x14ac:dyDescent="0.25">
      <c r="A123" t="str">
        <f ca="1">adb_exist!B123&amp;" "&amp;adb_exist!C123&amp;" "&amp;adb_exist!D123&amp;" "&amp;adb_exist!E123&amp;" "&amp;adb_exist!F123</f>
        <v xml:space="preserve"> pll c 50 </v>
      </c>
    </row>
    <row r="124" spans="1:1" x14ac:dyDescent="0.25">
      <c r="A124" t="str">
        <f ca="1">adb_exist!B124&amp;" "&amp;adb_exist!C124&amp;" "&amp;adb_exist!D124&amp;" "&amp;adb_exist!E124&amp;" "&amp;adb_exist!F124</f>
        <v xml:space="preserve"> hisc 0 hc 2005 230</v>
      </c>
    </row>
    <row r="125" spans="1:1" x14ac:dyDescent="0.25">
      <c r="A125" t="str">
        <f ca="1">adb_exist!B125&amp;" "&amp;adb_exist!C125&amp;" "&amp;adb_exist!D125&amp;" "&amp;adb_exist!E125&amp;" "&amp;adb_exist!F125</f>
        <v xml:space="preserve"> optm c 0.981 </v>
      </c>
    </row>
    <row r="126" spans="1:1" x14ac:dyDescent="0.25">
      <c r="A126" t="str">
        <f ca="1">adb_exist!B126&amp;" "&amp;adb_exist!C126&amp;" "&amp;adb_exist!D126&amp;" "&amp;adb_exist!E126&amp;" "&amp;adb_exist!F126</f>
        <v xml:space="preserve"> bdc up ts 0</v>
      </c>
    </row>
    <row r="127" spans="1:1" x14ac:dyDescent="0.25">
      <c r="A127" t="str">
        <f>adb_exist!B127</f>
        <v>#</v>
      </c>
    </row>
    <row r="128" spans="1:1" x14ac:dyDescent="0.25">
      <c r="A128" t="str">
        <f>adb_exist!B128</f>
        <v>*</v>
      </c>
    </row>
    <row r="129" spans="1:1" x14ac:dyDescent="0.25">
      <c r="A129" t="str">
        <f ca="1">adb_exist!B129&amp;" "&amp;adb_exist!C129</f>
        <v>ELEXZArDRr a</v>
      </c>
    </row>
    <row r="130" spans="1:1" x14ac:dyDescent="0.25">
      <c r="A130" t="str">
        <f ca="1">adb_exist!B130&amp;" "&amp;adb_exist!C130&amp;" "&amp;adb_exist!D130&amp;" "&amp;adb_exist!E130</f>
        <v xml:space="preserve"> minp e-K-ZAr 1</v>
      </c>
    </row>
    <row r="131" spans="1:1" x14ac:dyDescent="0.25">
      <c r="A131" t="str">
        <f ca="1">adb_exist!B131&amp;" "&amp;adb_exist!C131&amp;" "&amp;adb_exist!D131&amp;" "&amp;adb_exist!E131&amp;" "&amp;adb_exist!F131</f>
        <v xml:space="preserve"> moutp e-C-DRr c 0.944</v>
      </c>
    </row>
    <row r="132" spans="1:1" x14ac:dyDescent="0.25">
      <c r="A132" t="str">
        <f ca="1">adb_exist!B132&amp;" "&amp;adb_exist!C132&amp;" "&amp;adb_exist!D132&amp;" "&amp;adb_exist!E132&amp;" "&amp;adb_exist!F132</f>
        <v xml:space="preserve"> pll c 50 </v>
      </c>
    </row>
    <row r="133" spans="1:1" x14ac:dyDescent="0.25">
      <c r="A133" t="str">
        <f ca="1">adb_exist!B133&amp;" "&amp;adb_exist!C133&amp;" "&amp;adb_exist!D133&amp;" "&amp;adb_exist!E133&amp;" "&amp;adb_exist!F133</f>
        <v xml:space="preserve"> hisc 0 hc 2005 260</v>
      </c>
    </row>
    <row r="134" spans="1:1" x14ac:dyDescent="0.25">
      <c r="A134" t="str">
        <f ca="1">adb_exist!B134&amp;" "&amp;adb_exist!C134&amp;" "&amp;adb_exist!D134&amp;" "&amp;adb_exist!E134&amp;" "&amp;adb_exist!F134</f>
        <v xml:space="preserve"> optm c 0.991 </v>
      </c>
    </row>
    <row r="135" spans="1:1" x14ac:dyDescent="0.25">
      <c r="A135" t="str">
        <f ca="1">adb_exist!B135&amp;" "&amp;adb_exist!C135&amp;" "&amp;adb_exist!D135&amp;" "&amp;adb_exist!E135&amp;" "&amp;adb_exist!F135</f>
        <v xml:space="preserve"> bdc up ts 0</v>
      </c>
    </row>
    <row r="136" spans="1:1" x14ac:dyDescent="0.25">
      <c r="A136" t="str">
        <f>adb_exist!B136</f>
        <v>#</v>
      </c>
    </row>
    <row r="137" spans="1:1" x14ac:dyDescent="0.25">
      <c r="A137" t="str">
        <f>adb_exist!B137</f>
        <v>*</v>
      </c>
    </row>
    <row r="138" spans="1:1" x14ac:dyDescent="0.25">
      <c r="A138" t="str">
        <f ca="1">adb_exist!B138&amp;" "&amp;adb_exist!C138</f>
        <v>ELEXSArMOr a</v>
      </c>
    </row>
    <row r="139" spans="1:1" x14ac:dyDescent="0.25">
      <c r="A139" t="str">
        <f ca="1">adb_exist!B139&amp;" "&amp;adb_exist!C139&amp;" "&amp;adb_exist!D139&amp;" "&amp;adb_exist!E139</f>
        <v xml:space="preserve"> minp e-H-SAr 1</v>
      </c>
    </row>
    <row r="140" spans="1:1" x14ac:dyDescent="0.25">
      <c r="A140" t="str">
        <f ca="1">adb_exist!B140&amp;" "&amp;adb_exist!C140&amp;" "&amp;adb_exist!D140&amp;" "&amp;adb_exist!E140&amp;" "&amp;adb_exist!F140</f>
        <v xml:space="preserve"> moutp e-F-MOr c 0.86</v>
      </c>
    </row>
    <row r="141" spans="1:1" x14ac:dyDescent="0.25">
      <c r="A141" t="str">
        <f ca="1">adb_exist!B141&amp;" "&amp;adb_exist!C141&amp;" "&amp;adb_exist!D141&amp;" "&amp;adb_exist!E141&amp;" "&amp;adb_exist!F141</f>
        <v xml:space="preserve"> pll c 50 </v>
      </c>
    </row>
    <row r="142" spans="1:1" x14ac:dyDescent="0.25">
      <c r="A142" t="str">
        <f ca="1">adb_exist!B142&amp;" "&amp;adb_exist!C142&amp;" "&amp;adb_exist!D142&amp;" "&amp;adb_exist!E142&amp;" "&amp;adb_exist!F142</f>
        <v xml:space="preserve"> hisc 0 hc 2005 3850</v>
      </c>
    </row>
    <row r="143" spans="1:1" x14ac:dyDescent="0.25">
      <c r="A143" t="str">
        <f ca="1">adb_exist!B143&amp;" "&amp;adb_exist!C143&amp;" "&amp;adb_exist!D143&amp;" "&amp;adb_exist!E143&amp;" "&amp;adb_exist!F143</f>
        <v xml:space="preserve"> optm c 0.992 </v>
      </c>
    </row>
    <row r="144" spans="1:1" x14ac:dyDescent="0.25">
      <c r="A144" t="str">
        <f ca="1">adb_exist!B144&amp;" "&amp;adb_exist!C144&amp;" "&amp;adb_exist!D144&amp;" "&amp;adb_exist!E144&amp;" "&amp;adb_exist!F144</f>
        <v xml:space="preserve"> bdc up ts 0</v>
      </c>
    </row>
    <row r="145" spans="1:1" x14ac:dyDescent="0.25">
      <c r="A145" t="str">
        <f>adb_exist!B145</f>
        <v>#</v>
      </c>
    </row>
    <row r="146" spans="1:1" x14ac:dyDescent="0.25">
      <c r="A146" t="str">
        <f>adb_exist!B146</f>
        <v>*</v>
      </c>
    </row>
    <row r="147" spans="1:1" x14ac:dyDescent="0.25">
      <c r="A147" t="str">
        <f ca="1">adb_exist!B147&amp;" "&amp;adb_exist!C147</f>
        <v>ELEXSWrMOr b</v>
      </c>
    </row>
    <row r="148" spans="1:1" x14ac:dyDescent="0.25">
      <c r="A148" t="str">
        <f ca="1">adb_exist!B148&amp;" "&amp;adb_exist!C148&amp;" "&amp;adb_exist!D148&amp;" "&amp;adb_exist!E148</f>
        <v xml:space="preserve"> minp e-I-SWr 1</v>
      </c>
    </row>
    <row r="149" spans="1:1" x14ac:dyDescent="0.25">
      <c r="A149" t="str">
        <f ca="1">adb_exist!B149&amp;" "&amp;adb_exist!C149&amp;" "&amp;adb_exist!D149&amp;" "&amp;adb_exist!E149&amp;" "&amp;adb_exist!F149</f>
        <v xml:space="preserve"> moutp e-F-MOr c 0.984</v>
      </c>
    </row>
    <row r="150" spans="1:1" x14ac:dyDescent="0.25">
      <c r="A150" t="str">
        <f ca="1">adb_exist!B150&amp;" "&amp;adb_exist!C150&amp;" "&amp;adb_exist!D150&amp;" "&amp;adb_exist!E150&amp;" "&amp;adb_exist!F150</f>
        <v xml:space="preserve"> pll c 50 </v>
      </c>
    </row>
    <row r="151" spans="1:1" x14ac:dyDescent="0.25">
      <c r="A151" t="str">
        <f ca="1">adb_exist!B151&amp;" "&amp;adb_exist!C151&amp;" "&amp;adb_exist!D151&amp;" "&amp;adb_exist!E151&amp;" "&amp;adb_exist!F151</f>
        <v xml:space="preserve"> hisc 0 hc 2005 1450</v>
      </c>
    </row>
    <row r="152" spans="1:1" x14ac:dyDescent="0.25">
      <c r="A152" t="str">
        <f ca="1">adb_exist!B152&amp;" "&amp;adb_exist!C152&amp;" "&amp;adb_exist!D152&amp;" "&amp;adb_exist!E152&amp;" "&amp;adb_exist!F152</f>
        <v xml:space="preserve"> optm c 0.996 </v>
      </c>
    </row>
    <row r="153" spans="1:1" x14ac:dyDescent="0.25">
      <c r="A153" t="str">
        <f ca="1">adb_exist!B153&amp;" "&amp;adb_exist!C153&amp;" "&amp;adb_exist!D153&amp;" "&amp;adb_exist!E153&amp;" "&amp;adb_exist!F153</f>
        <v xml:space="preserve"> bdc up ts 0</v>
      </c>
    </row>
    <row r="154" spans="1:1" x14ac:dyDescent="0.25">
      <c r="A154" t="str">
        <f>adb_exist!B154</f>
        <v>#</v>
      </c>
    </row>
    <row r="155" spans="1:1" x14ac:dyDescent="0.25">
      <c r="A155" t="str">
        <f>adb_exist!B155</f>
        <v>*</v>
      </c>
    </row>
    <row r="156" spans="1:1" x14ac:dyDescent="0.25">
      <c r="A156" t="str">
        <f ca="1">adb_exist!B156&amp;" "&amp;adb_exist!C156</f>
        <v>ELEXZIrMOr c</v>
      </c>
    </row>
    <row r="157" spans="1:1" x14ac:dyDescent="0.25">
      <c r="A157" t="str">
        <f ca="1">adb_exist!B157&amp;" "&amp;adb_exist!C157&amp;" "&amp;adb_exist!D157&amp;" "&amp;adb_exist!E157</f>
        <v xml:space="preserve"> minp e-L-ZIr 1</v>
      </c>
    </row>
    <row r="158" spans="1:1" x14ac:dyDescent="0.25">
      <c r="A158" t="str">
        <f ca="1">adb_exist!B158&amp;" "&amp;adb_exist!C158&amp;" "&amp;adb_exist!D158&amp;" "&amp;adb_exist!E158&amp;" "&amp;adb_exist!F158</f>
        <v xml:space="preserve"> moutp e-F-MOr c 0.97</v>
      </c>
    </row>
    <row r="159" spans="1:1" x14ac:dyDescent="0.25">
      <c r="A159" t="str">
        <f ca="1">adb_exist!B159&amp;" "&amp;adb_exist!C159&amp;" "&amp;adb_exist!D159&amp;" "&amp;adb_exist!E159&amp;" "&amp;adb_exist!F159</f>
        <v xml:space="preserve"> pll c 50 </v>
      </c>
    </row>
    <row r="160" spans="1:1" x14ac:dyDescent="0.25">
      <c r="A160" t="str">
        <f ca="1">adb_exist!B160&amp;" "&amp;adb_exist!C160&amp;" "&amp;adb_exist!D160&amp;" "&amp;adb_exist!E160&amp;" "&amp;adb_exist!F160</f>
        <v xml:space="preserve"> hisc 0 hc 2005 500</v>
      </c>
    </row>
    <row r="161" spans="1:1" x14ac:dyDescent="0.25">
      <c r="A161" t="str">
        <f ca="1">adb_exist!B161&amp;" "&amp;adb_exist!C161&amp;" "&amp;adb_exist!D161&amp;" "&amp;adb_exist!E161&amp;" "&amp;adb_exist!F161</f>
        <v xml:space="preserve"> optm c 0.991 </v>
      </c>
    </row>
    <row r="162" spans="1:1" x14ac:dyDescent="0.25">
      <c r="A162" t="str">
        <f ca="1">adb_exist!B162&amp;" "&amp;adb_exist!C162&amp;" "&amp;adb_exist!D162&amp;" "&amp;adb_exist!E162&amp;" "&amp;adb_exist!F162</f>
        <v xml:space="preserve"> bdc up ts 0</v>
      </c>
    </row>
    <row r="163" spans="1:1" x14ac:dyDescent="0.25">
      <c r="A163" t="str">
        <f>adb_exist!B163</f>
        <v>#</v>
      </c>
    </row>
    <row r="164" spans="1:1" x14ac:dyDescent="0.25">
      <c r="A164" t="str">
        <f>adb_exist!B164</f>
        <v>*</v>
      </c>
    </row>
    <row r="165" spans="1:1" x14ac:dyDescent="0.25">
      <c r="A165" t="str">
        <f ca="1">adb_exist!B165&amp;" "&amp;adb_exist!C165</f>
        <v>ELEXSArNAr a</v>
      </c>
    </row>
    <row r="166" spans="1:1" x14ac:dyDescent="0.25">
      <c r="A166" t="str">
        <f ca="1">adb_exist!B166&amp;" "&amp;adb_exist!C166&amp;" "&amp;adb_exist!D166&amp;" "&amp;adb_exist!E166</f>
        <v xml:space="preserve"> minp e-H-SAr 1</v>
      </c>
    </row>
    <row r="167" spans="1:1" x14ac:dyDescent="0.25">
      <c r="A167" t="str">
        <f ca="1">adb_exist!B167&amp;" "&amp;adb_exist!C167&amp;" "&amp;adb_exist!D167&amp;" "&amp;adb_exist!E167&amp;" "&amp;adb_exist!F167</f>
        <v xml:space="preserve"> moutp e-G-NAr c 0.95</v>
      </c>
    </row>
    <row r="168" spans="1:1" x14ac:dyDescent="0.25">
      <c r="A168" t="str">
        <f ca="1">adb_exist!B168&amp;" "&amp;adb_exist!C168&amp;" "&amp;adb_exist!D168&amp;" "&amp;adb_exist!E168&amp;" "&amp;adb_exist!F168</f>
        <v xml:space="preserve"> pll c 50 </v>
      </c>
    </row>
    <row r="169" spans="1:1" x14ac:dyDescent="0.25">
      <c r="A169" t="str">
        <f ca="1">adb_exist!B169&amp;" "&amp;adb_exist!C169&amp;" "&amp;adb_exist!D169&amp;" "&amp;adb_exist!E169&amp;" "&amp;adb_exist!F169</f>
        <v xml:space="preserve"> hisc 0 hc 2005 750</v>
      </c>
    </row>
    <row r="170" spans="1:1" x14ac:dyDescent="0.25">
      <c r="A170" t="str">
        <f ca="1">adb_exist!B170&amp;" "&amp;adb_exist!C170&amp;" "&amp;adb_exist!D170&amp;" "&amp;adb_exist!E170&amp;" "&amp;adb_exist!F170</f>
        <v xml:space="preserve"> optm c 0.992 </v>
      </c>
    </row>
    <row r="171" spans="1:1" x14ac:dyDescent="0.25">
      <c r="A171" t="str">
        <f ca="1">adb_exist!B171&amp;" "&amp;adb_exist!C171&amp;" "&amp;adb_exist!D171&amp;" "&amp;adb_exist!E171&amp;" "&amp;adb_exist!F171</f>
        <v xml:space="preserve"> bdc up ts 0</v>
      </c>
    </row>
    <row r="172" spans="1:1" x14ac:dyDescent="0.25">
      <c r="A172" t="str">
        <f>adb_exist!B172</f>
        <v>#</v>
      </c>
    </row>
    <row r="173" spans="1:1" x14ac:dyDescent="0.25">
      <c r="A173" t="str">
        <f>adb_exist!B173</f>
        <v>*</v>
      </c>
    </row>
    <row r="174" spans="1:1" x14ac:dyDescent="0.25">
      <c r="A174" t="str">
        <f ca="1">adb_exist!B174&amp;" "&amp;adb_exist!C174</f>
        <v>ELEXSWrSAr e</v>
      </c>
    </row>
    <row r="175" spans="1:1" x14ac:dyDescent="0.25">
      <c r="A175" t="str">
        <f ca="1">adb_exist!B175&amp;" "&amp;adb_exist!C175&amp;" "&amp;adb_exist!D175&amp;" "&amp;adb_exist!E175</f>
        <v xml:space="preserve"> minp e-I-SWr 1</v>
      </c>
    </row>
    <row r="176" spans="1:1" x14ac:dyDescent="0.25">
      <c r="A176" t="str">
        <f ca="1">adb_exist!B176&amp;" "&amp;adb_exist!C176&amp;" "&amp;adb_exist!D176&amp;" "&amp;adb_exist!E176&amp;" "&amp;adb_exist!F176</f>
        <v xml:space="preserve"> moutp e-H-SAr c 0.984</v>
      </c>
    </row>
    <row r="177" spans="1:1" x14ac:dyDescent="0.25">
      <c r="A177" t="str">
        <f ca="1">adb_exist!B177&amp;" "&amp;adb_exist!C177&amp;" "&amp;adb_exist!D177&amp;" "&amp;adb_exist!E177&amp;" "&amp;adb_exist!F177</f>
        <v xml:space="preserve"> pll c 50 </v>
      </c>
    </row>
    <row r="178" spans="1:1" x14ac:dyDescent="0.25">
      <c r="A178" t="str">
        <f ca="1">adb_exist!B178&amp;" "&amp;adb_exist!C178&amp;" "&amp;adb_exist!D178&amp;" "&amp;adb_exist!E178&amp;" "&amp;adb_exist!F178</f>
        <v xml:space="preserve"> hisc 0 hc 2005 1450</v>
      </c>
    </row>
    <row r="179" spans="1:1" x14ac:dyDescent="0.25">
      <c r="A179" t="str">
        <f ca="1">adb_exist!B179&amp;" "&amp;adb_exist!C179&amp;" "&amp;adb_exist!D179&amp;" "&amp;adb_exist!E179&amp;" "&amp;adb_exist!F179</f>
        <v xml:space="preserve"> optm c 0.99 </v>
      </c>
    </row>
    <row r="180" spans="1:1" x14ac:dyDescent="0.25">
      <c r="A180" t="str">
        <f ca="1">adb_exist!B180&amp;" "&amp;adb_exist!C180&amp;" "&amp;adb_exist!D180&amp;" "&amp;adb_exist!E180&amp;" "&amp;adb_exist!F180</f>
        <v xml:space="preserve"> bdc up ts 0</v>
      </c>
    </row>
    <row r="181" spans="1:1" x14ac:dyDescent="0.25">
      <c r="A181" t="str">
        <f>adb_exist!B181</f>
        <v>#</v>
      </c>
    </row>
    <row r="182" spans="1:1" x14ac:dyDescent="0.25">
      <c r="A182" t="str">
        <f>adb_exist!B182</f>
        <v>*</v>
      </c>
    </row>
    <row r="183" spans="1:1" x14ac:dyDescent="0.25">
      <c r="A183" t="str">
        <f ca="1">adb_exist!B183&amp;" "&amp;adb_exist!C183</f>
        <v>ELEXZIrSAr f</v>
      </c>
    </row>
    <row r="184" spans="1:1" x14ac:dyDescent="0.25">
      <c r="A184" t="str">
        <f ca="1">adb_exist!B184&amp;" "&amp;adb_exist!C184&amp;" "&amp;adb_exist!D184&amp;" "&amp;adb_exist!E184</f>
        <v xml:space="preserve"> minp e-L-ZIr 1</v>
      </c>
    </row>
    <row r="185" spans="1:1" x14ac:dyDescent="0.25">
      <c r="A185" t="str">
        <f ca="1">adb_exist!B185&amp;" "&amp;adb_exist!C185&amp;" "&amp;adb_exist!D185&amp;" "&amp;adb_exist!E185&amp;" "&amp;adb_exist!F185</f>
        <v xml:space="preserve"> moutp e-H-SAr c 0.99975</v>
      </c>
    </row>
    <row r="186" spans="1:1" x14ac:dyDescent="0.25">
      <c r="A186" t="str">
        <f ca="1">adb_exist!B186&amp;" "&amp;adb_exist!C186&amp;" "&amp;adb_exist!D186&amp;" "&amp;adb_exist!E186&amp;" "&amp;adb_exist!F186</f>
        <v xml:space="preserve"> pll c 50 </v>
      </c>
    </row>
    <row r="187" spans="1:1" x14ac:dyDescent="0.25">
      <c r="A187" t="str">
        <f ca="1">adb_exist!B187&amp;" "&amp;adb_exist!C187&amp;" "&amp;adb_exist!D187&amp;" "&amp;adb_exist!E187&amp;" "&amp;adb_exist!F187</f>
        <v xml:space="preserve"> hisc 0 hc 2005 600</v>
      </c>
    </row>
    <row r="188" spans="1:1" x14ac:dyDescent="0.25">
      <c r="A188" t="str">
        <f ca="1">adb_exist!B188&amp;" "&amp;adb_exist!C188&amp;" "&amp;adb_exist!D188&amp;" "&amp;adb_exist!E188&amp;" "&amp;adb_exist!F188</f>
        <v xml:space="preserve"> optm c 1 </v>
      </c>
    </row>
    <row r="189" spans="1:1" x14ac:dyDescent="0.25">
      <c r="A189" t="str">
        <f ca="1">adb_exist!B189&amp;" "&amp;adb_exist!C189&amp;" "&amp;adb_exist!D189&amp;" "&amp;adb_exist!E189&amp;" "&amp;adb_exist!F189</f>
        <v xml:space="preserve"> bdc up ts 0</v>
      </c>
    </row>
    <row r="190" spans="1:1" x14ac:dyDescent="0.25">
      <c r="A190" t="str">
        <f>adb_exist!B190</f>
        <v>#</v>
      </c>
    </row>
    <row r="191" spans="1:1" x14ac:dyDescent="0.25">
      <c r="A191" t="str">
        <f>adb_exist!B191</f>
        <v>*</v>
      </c>
    </row>
    <row r="192" spans="1:1" x14ac:dyDescent="0.25">
      <c r="A192" t="str">
        <f ca="1">adb_exist!B192&amp;" "&amp;adb_exist!C192</f>
        <v>ELEXZIrZAr g</v>
      </c>
    </row>
    <row r="193" spans="1:1" x14ac:dyDescent="0.25">
      <c r="A193" t="str">
        <f ca="1">adb_exist!B193&amp;" "&amp;adb_exist!C193&amp;" "&amp;adb_exist!D193&amp;" "&amp;adb_exist!E193</f>
        <v xml:space="preserve"> minp e-L-ZIr 1</v>
      </c>
    </row>
    <row r="194" spans="1:1" x14ac:dyDescent="0.25">
      <c r="A194" t="str">
        <f ca="1">adb_exist!B194&amp;" "&amp;adb_exist!C194&amp;" "&amp;adb_exist!D194&amp;" "&amp;adb_exist!E194&amp;" "&amp;adb_exist!F194</f>
        <v xml:space="preserve"> moutp e-K-ZAr c 0.99988</v>
      </c>
    </row>
    <row r="195" spans="1:1" x14ac:dyDescent="0.25">
      <c r="A195" t="str">
        <f ca="1">adb_exist!B195&amp;" "&amp;adb_exist!C195&amp;" "&amp;adb_exist!D195&amp;" "&amp;adb_exist!E195&amp;" "&amp;adb_exist!F195</f>
        <v xml:space="preserve"> pll c 50 </v>
      </c>
    </row>
    <row r="196" spans="1:1" x14ac:dyDescent="0.25">
      <c r="A196" t="str">
        <f ca="1">adb_exist!B196&amp;" "&amp;adb_exist!C196&amp;" "&amp;adb_exist!D196&amp;" "&amp;adb_exist!E196&amp;" "&amp;adb_exist!F196</f>
        <v xml:space="preserve"> hisc 0 hc 2005 1400</v>
      </c>
    </row>
    <row r="197" spans="1:1" x14ac:dyDescent="0.25">
      <c r="A197" t="str">
        <f ca="1">adb_exist!B197&amp;" "&amp;adb_exist!C197&amp;" "&amp;adb_exist!D197&amp;" "&amp;adb_exist!E197&amp;" "&amp;adb_exist!F197</f>
        <v xml:space="preserve"> optm c 0.998 </v>
      </c>
    </row>
    <row r="198" spans="1:1" x14ac:dyDescent="0.25">
      <c r="A198" t="str">
        <f ca="1">adb_exist!B198&amp;" "&amp;adb_exist!C198&amp;" "&amp;adb_exist!D198&amp;" "&amp;adb_exist!E198&amp;" "&amp;adb_exist!F198</f>
        <v xml:space="preserve"> bdc up ts 0</v>
      </c>
    </row>
    <row r="199" spans="1:1" x14ac:dyDescent="0.25">
      <c r="A199" t="str">
        <f>adb_exist!B199</f>
        <v>#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5"/>
  </sheetPr>
  <dimension ref="A1:W43"/>
  <sheetViews>
    <sheetView tabSelected="1" workbookViewId="0">
      <pane xSplit="4" ySplit="3" topLeftCell="E9" activePane="bottomRight" state="frozen"/>
      <selection pane="topRight" activeCell="E1" sqref="E1"/>
      <selection pane="bottomLeft" activeCell="A4" sqref="A4"/>
      <selection pane="bottomRight" activeCell="C3" sqref="C3:O41"/>
    </sheetView>
  </sheetViews>
  <sheetFormatPr defaultRowHeight="15" outlineLevelCol="1" x14ac:dyDescent="0.25"/>
  <cols>
    <col min="1" max="1" width="18" customWidth="1"/>
    <col min="2" max="2" width="18.5703125" customWidth="1"/>
    <col min="3" max="3" width="7.7109375" customWidth="1"/>
    <col min="4" max="4" width="7.42578125" customWidth="1"/>
    <col min="5" max="5" width="19.7109375" customWidth="1"/>
    <col min="8" max="8" width="13" hidden="1" customWidth="1" outlineLevel="1"/>
    <col min="9" max="9" width="9.85546875" hidden="1" customWidth="1" outlineLevel="1"/>
    <col min="10" max="10" width="9.140625" collapsed="1"/>
    <col min="13" max="13" width="10.7109375" customWidth="1"/>
    <col min="14" max="14" width="9.7109375" customWidth="1"/>
    <col min="17" max="17" width="9.85546875" customWidth="1"/>
  </cols>
  <sheetData>
    <row r="1" spans="1:23" x14ac:dyDescent="0.25">
      <c r="B1">
        <v>1</v>
      </c>
      <c r="C1">
        <f t="shared" ref="C1:H2" si="0">B1+1</f>
        <v>2</v>
      </c>
      <c r="D1">
        <f t="shared" si="0"/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ref="I1:O1" si="1">H1+1</f>
        <v>8</v>
      </c>
      <c r="J1">
        <f t="shared" si="1"/>
        <v>9</v>
      </c>
      <c r="K1">
        <f t="shared" si="1"/>
        <v>10</v>
      </c>
      <c r="L1">
        <f t="shared" si="1"/>
        <v>11</v>
      </c>
      <c r="M1">
        <f t="shared" si="1"/>
        <v>12</v>
      </c>
      <c r="N1">
        <f t="shared" si="1"/>
        <v>13</v>
      </c>
      <c r="O1">
        <f t="shared" si="1"/>
        <v>14</v>
      </c>
    </row>
    <row r="2" spans="1:23" x14ac:dyDescent="0.25">
      <c r="A2">
        <v>1</v>
      </c>
      <c r="B2">
        <f>A2+1</f>
        <v>2</v>
      </c>
      <c r="C2">
        <f t="shared" si="0"/>
        <v>3</v>
      </c>
      <c r="D2">
        <f t="shared" si="0"/>
        <v>4</v>
      </c>
      <c r="E2">
        <f t="shared" si="0"/>
        <v>5</v>
      </c>
      <c r="F2">
        <f t="shared" si="0"/>
        <v>6</v>
      </c>
      <c r="G2">
        <f t="shared" si="0"/>
        <v>7</v>
      </c>
      <c r="H2">
        <f t="shared" si="0"/>
        <v>8</v>
      </c>
      <c r="I2">
        <f t="shared" ref="I2:O2" si="2">H2+1</f>
        <v>9</v>
      </c>
      <c r="J2">
        <f t="shared" si="2"/>
        <v>10</v>
      </c>
      <c r="K2">
        <f t="shared" si="2"/>
        <v>11</v>
      </c>
      <c r="L2">
        <f t="shared" si="2"/>
        <v>12</v>
      </c>
      <c r="M2">
        <f t="shared" si="2"/>
        <v>13</v>
      </c>
      <c r="N2">
        <f t="shared" si="2"/>
        <v>14</v>
      </c>
      <c r="O2">
        <f t="shared" si="2"/>
        <v>15</v>
      </c>
    </row>
    <row r="3" spans="1:23" ht="30" customHeight="1" x14ac:dyDescent="0.25">
      <c r="C3" s="10" t="s">
        <v>20</v>
      </c>
      <c r="D3" s="10" t="s">
        <v>21</v>
      </c>
      <c r="E3" s="10" t="s">
        <v>37</v>
      </c>
      <c r="F3" s="10" t="s">
        <v>27</v>
      </c>
      <c r="G3" s="10" t="s">
        <v>35</v>
      </c>
      <c r="H3" s="10" t="s">
        <v>36</v>
      </c>
      <c r="I3" s="10" t="s">
        <v>80</v>
      </c>
      <c r="J3" s="10" t="s">
        <v>180</v>
      </c>
      <c r="K3" s="10" t="s">
        <v>18</v>
      </c>
      <c r="L3" s="10" t="s">
        <v>22</v>
      </c>
      <c r="M3" s="10" t="s">
        <v>29</v>
      </c>
      <c r="N3" s="10" t="s">
        <v>31</v>
      </c>
      <c r="O3" s="10" t="s">
        <v>33</v>
      </c>
      <c r="P3" s="10" t="s">
        <v>34</v>
      </c>
      <c r="Q3" s="10" t="s">
        <v>51</v>
      </c>
      <c r="R3" t="s">
        <v>16</v>
      </c>
      <c r="S3" t="s">
        <v>18</v>
      </c>
      <c r="T3" t="s">
        <v>25</v>
      </c>
      <c r="V3" s="10" t="s">
        <v>24</v>
      </c>
      <c r="W3" s="10" t="s">
        <v>47</v>
      </c>
    </row>
    <row r="4" spans="1:23" x14ac:dyDescent="0.25">
      <c r="C4" s="10"/>
      <c r="D4" s="10"/>
      <c r="E4" s="10"/>
      <c r="F4" s="10" t="s">
        <v>23</v>
      </c>
      <c r="G4" s="10" t="s">
        <v>15</v>
      </c>
      <c r="H4" s="10"/>
      <c r="I4" s="10"/>
      <c r="J4" s="10" t="s">
        <v>28</v>
      </c>
      <c r="K4" s="10" t="s">
        <v>13</v>
      </c>
      <c r="L4" s="10"/>
      <c r="M4" s="10" t="s">
        <v>30</v>
      </c>
      <c r="N4" s="10" t="s">
        <v>32</v>
      </c>
      <c r="O4" s="10"/>
      <c r="P4" s="10"/>
      <c r="Q4" s="10"/>
      <c r="R4" t="s">
        <v>17</v>
      </c>
      <c r="S4" t="s">
        <v>19</v>
      </c>
      <c r="T4" t="s">
        <v>26</v>
      </c>
      <c r="V4" t="s">
        <v>23</v>
      </c>
      <c r="W4" t="s">
        <v>8</v>
      </c>
    </row>
    <row r="5" spans="1:23" x14ac:dyDescent="0.25">
      <c r="I5" s="6"/>
      <c r="M5" s="18"/>
      <c r="Q5" s="17"/>
    </row>
    <row r="6" spans="1:23" x14ac:dyDescent="0.25">
      <c r="C6" s="60" t="s">
        <v>40</v>
      </c>
      <c r="H6" s="6"/>
      <c r="I6" s="6"/>
      <c r="M6" s="18"/>
      <c r="P6" s="7"/>
      <c r="Q6" s="17"/>
      <c r="R6">
        <v>625</v>
      </c>
      <c r="S6">
        <v>5</v>
      </c>
    </row>
    <row r="7" spans="1:23" x14ac:dyDescent="0.25">
      <c r="A7" t="str">
        <f>"ELNCziz"&amp;C7&amp;D7</f>
        <v>ELNCzizBOrZIr</v>
      </c>
      <c r="B7" t="str">
        <f>"ELNCziz"&amp;D7&amp;C7</f>
        <v>ELNCzizZIrBOr</v>
      </c>
      <c r="C7" t="s">
        <v>139</v>
      </c>
      <c r="D7" t="s">
        <v>195</v>
      </c>
      <c r="E7" t="s">
        <v>43</v>
      </c>
      <c r="F7">
        <v>330</v>
      </c>
      <c r="G7">
        <v>600</v>
      </c>
      <c r="H7" s="6">
        <v>1</v>
      </c>
      <c r="I7" s="6">
        <f t="shared" ref="I7:I18" si="3">H7</f>
        <v>1</v>
      </c>
      <c r="K7" s="11">
        <v>0.02</v>
      </c>
      <c r="L7" s="50">
        <f>ROUND(16/8760*J7/100,4)</f>
        <v>0</v>
      </c>
      <c r="M7" s="18">
        <f>$M$12/5</f>
        <v>45</v>
      </c>
      <c r="N7" s="18">
        <f>M7/G7*1000</f>
        <v>75</v>
      </c>
      <c r="O7" s="104">
        <v>2015</v>
      </c>
      <c r="Q7" s="17"/>
    </row>
    <row r="8" spans="1:23" x14ac:dyDescent="0.25">
      <c r="A8" t="str">
        <f>"ELNCziz"&amp;C8&amp;D8</f>
        <v>ELNCzizNArBOr</v>
      </c>
      <c r="B8" t="str">
        <f>"ELNCziz"&amp;D8&amp;C8</f>
        <v>ELNCzizBOrNAr</v>
      </c>
      <c r="C8" t="s">
        <v>153</v>
      </c>
      <c r="D8" t="s">
        <v>139</v>
      </c>
      <c r="E8" t="s">
        <v>45</v>
      </c>
      <c r="F8">
        <v>330</v>
      </c>
      <c r="G8">
        <v>600</v>
      </c>
      <c r="H8" s="6">
        <v>1</v>
      </c>
      <c r="I8" s="6">
        <f t="shared" si="3"/>
        <v>1</v>
      </c>
      <c r="K8" s="11">
        <v>0.02</v>
      </c>
      <c r="L8" s="50">
        <f>ROUND(16/8760*J8/100,4)</f>
        <v>0</v>
      </c>
      <c r="M8" s="18">
        <f>$M$12/5</f>
        <v>45</v>
      </c>
      <c r="N8" s="18">
        <f>M8/G8*1000</f>
        <v>75</v>
      </c>
      <c r="O8" s="104">
        <v>2015</v>
      </c>
      <c r="Q8" s="17"/>
    </row>
    <row r="9" spans="1:23" x14ac:dyDescent="0.25">
      <c r="A9" t="str">
        <f>"ELNCziz"&amp;C9&amp;D9</f>
        <v>ELNCzizNArZIr</v>
      </c>
      <c r="B9" t="str">
        <f>"ELNCziz"&amp;D9&amp;C9</f>
        <v>ELNCzizZIrNAr</v>
      </c>
      <c r="C9" t="s">
        <v>153</v>
      </c>
      <c r="D9" t="s">
        <v>195</v>
      </c>
      <c r="E9" t="s">
        <v>44</v>
      </c>
      <c r="F9">
        <v>330</v>
      </c>
      <c r="G9">
        <v>600</v>
      </c>
      <c r="H9" s="6">
        <v>1</v>
      </c>
      <c r="I9" s="6">
        <f t="shared" si="3"/>
        <v>1</v>
      </c>
      <c r="K9" s="11">
        <v>0.02</v>
      </c>
      <c r="L9" s="50">
        <f>ROUND(16/8760*J9/100,4)</f>
        <v>0</v>
      </c>
      <c r="M9" s="18">
        <f>$M$12/5</f>
        <v>45</v>
      </c>
      <c r="N9" s="18">
        <f>M9/G9*1000</f>
        <v>75</v>
      </c>
      <c r="O9" s="104">
        <v>2015</v>
      </c>
      <c r="Q9" s="17"/>
    </row>
    <row r="10" spans="1:23" x14ac:dyDescent="0.25">
      <c r="A10" t="str">
        <f>"ELNCziz"&amp;C10&amp;D10</f>
        <v>ELNCzizNArZAr</v>
      </c>
      <c r="B10" t="str">
        <f>"ELNCziz"&amp;D10&amp;C10</f>
        <v>ELNCzizZArNAr</v>
      </c>
      <c r="C10" t="s">
        <v>153</v>
      </c>
      <c r="D10" t="s">
        <v>182</v>
      </c>
      <c r="E10" t="s">
        <v>41</v>
      </c>
      <c r="F10">
        <v>220</v>
      </c>
      <c r="G10">
        <v>600</v>
      </c>
      <c r="H10" s="6">
        <v>1</v>
      </c>
      <c r="I10" s="6">
        <f t="shared" si="3"/>
        <v>1</v>
      </c>
      <c r="K10" s="11">
        <v>0.02</v>
      </c>
      <c r="L10" s="50">
        <f>ROUND(16/8760*J10/100,4)</f>
        <v>0</v>
      </c>
      <c r="M10" s="18">
        <f>$M$12/5</f>
        <v>45</v>
      </c>
      <c r="N10" s="18">
        <f>M10/G10*1000</f>
        <v>75</v>
      </c>
      <c r="O10" s="104">
        <v>2015</v>
      </c>
      <c r="Q10" s="17"/>
    </row>
    <row r="11" spans="1:23" x14ac:dyDescent="0.25">
      <c r="A11" t="str">
        <f>"ELNCziz"&amp;C11&amp;D11</f>
        <v>ELNCzizZArZIr</v>
      </c>
      <c r="B11" t="str">
        <f>"ELNCziz"&amp;D11&amp;C11</f>
        <v>ELNCzizZIrZAr</v>
      </c>
      <c r="C11" t="s">
        <v>182</v>
      </c>
      <c r="D11" t="s">
        <v>195</v>
      </c>
      <c r="E11" t="s">
        <v>42</v>
      </c>
      <c r="F11">
        <v>330</v>
      </c>
      <c r="G11">
        <v>600</v>
      </c>
      <c r="H11" s="6">
        <v>1</v>
      </c>
      <c r="I11" s="6">
        <f t="shared" si="3"/>
        <v>1</v>
      </c>
      <c r="K11" s="11">
        <v>0.01</v>
      </c>
      <c r="L11" s="50">
        <f>ROUND(16/8760*J11/100,4)</f>
        <v>0</v>
      </c>
      <c r="M11" s="18">
        <f>$M$12/5</f>
        <v>45</v>
      </c>
      <c r="N11" s="18">
        <f>M11/G11*1000</f>
        <v>75</v>
      </c>
      <c r="O11" s="104">
        <v>2015</v>
      </c>
      <c r="Q11" s="17"/>
    </row>
    <row r="12" spans="1:23" x14ac:dyDescent="0.25">
      <c r="I12" s="6"/>
      <c r="M12">
        <v>225</v>
      </c>
      <c r="N12" s="18"/>
    </row>
    <row r="13" spans="1:23" x14ac:dyDescent="0.25">
      <c r="C13" s="60" t="s">
        <v>39</v>
      </c>
      <c r="I13" s="6"/>
      <c r="N13" s="18"/>
    </row>
    <row r="14" spans="1:23" x14ac:dyDescent="0.25">
      <c r="A14" t="str">
        <f>"ELNUwes"&amp;C14&amp;D14</f>
        <v>ELNUwesDRrNAr</v>
      </c>
      <c r="B14" t="str">
        <f>"ELNUwes"&amp;D14&amp;C14</f>
        <v>ELNUwesNArDRr</v>
      </c>
      <c r="C14" t="s">
        <v>141</v>
      </c>
      <c r="D14" t="s">
        <v>153</v>
      </c>
      <c r="E14" t="s">
        <v>83</v>
      </c>
      <c r="F14" t="s">
        <v>61</v>
      </c>
      <c r="G14" s="4">
        <v>2000</v>
      </c>
      <c r="H14" s="6">
        <v>1</v>
      </c>
      <c r="I14" s="6">
        <f t="shared" si="3"/>
        <v>1</v>
      </c>
      <c r="J14" s="4">
        <v>2100</v>
      </c>
      <c r="K14" s="14">
        <f>(300/3500*J14)/G14</f>
        <v>0.09</v>
      </c>
      <c r="L14" s="50">
        <f>ROUND(16/8760*J14/100,4)</f>
        <v>3.8399999999999997E-2</v>
      </c>
      <c r="M14">
        <f>J14*$M$19+$M$20/2</f>
        <v>405.8</v>
      </c>
      <c r="N14" s="18">
        <f>ROUND(M14/G14*1000,1)</f>
        <v>202.9</v>
      </c>
      <c r="O14" s="87">
        <v>2020</v>
      </c>
      <c r="R14">
        <f>K14*G14</f>
        <v>180</v>
      </c>
    </row>
    <row r="15" spans="1:23" x14ac:dyDescent="0.25">
      <c r="A15" t="str">
        <f>"ELNUwes"&amp;C15&amp;D15</f>
        <v>ELNUwesNArSAr</v>
      </c>
      <c r="B15" t="str">
        <f>"ELNUwes"&amp;D15&amp;C15</f>
        <v>ELNUwesSArNAr</v>
      </c>
      <c r="C15" t="s">
        <v>153</v>
      </c>
      <c r="D15" t="s">
        <v>156</v>
      </c>
      <c r="E15" t="s">
        <v>84</v>
      </c>
      <c r="F15" t="s">
        <v>61</v>
      </c>
      <c r="G15" s="4">
        <v>1500</v>
      </c>
      <c r="H15" s="6">
        <v>1</v>
      </c>
      <c r="I15" s="6">
        <f t="shared" si="3"/>
        <v>1</v>
      </c>
      <c r="J15" s="4">
        <v>1400</v>
      </c>
      <c r="K15" s="14">
        <f>(300/3500*J15)/G15</f>
        <v>0.08</v>
      </c>
      <c r="L15" s="50">
        <f>ROUND(16/8760*J15/100,4)</f>
        <v>2.5600000000000001E-2</v>
      </c>
      <c r="M15">
        <f>J15*$M$19+$M$20/2</f>
        <v>340.7</v>
      </c>
      <c r="N15" s="18">
        <f>ROUND(M15/G15*1000,1)</f>
        <v>227.1</v>
      </c>
      <c r="O15" s="87">
        <v>2020</v>
      </c>
      <c r="R15">
        <f>K15*G15</f>
        <v>120</v>
      </c>
      <c r="S15" s="13"/>
    </row>
    <row r="16" spans="1:23" x14ac:dyDescent="0.25">
      <c r="A16" t="str">
        <f>"ELNUwes"&amp;C16&amp;D16</f>
        <v>ELNUwesDRrANr</v>
      </c>
      <c r="B16" t="str">
        <f>"ELNUwes"&amp;D16&amp;C16</f>
        <v>ELNUwesANrDRr</v>
      </c>
      <c r="C16" t="s">
        <v>141</v>
      </c>
      <c r="D16" t="s">
        <v>140</v>
      </c>
      <c r="E16" t="s">
        <v>85</v>
      </c>
      <c r="F16" t="s">
        <v>61</v>
      </c>
      <c r="G16" s="4">
        <v>1500</v>
      </c>
      <c r="H16" s="6">
        <v>1</v>
      </c>
      <c r="I16" s="6">
        <f t="shared" si="3"/>
        <v>1</v>
      </c>
      <c r="J16" s="4">
        <v>700</v>
      </c>
      <c r="K16" s="14">
        <f>(600/3500*J16)/G16</f>
        <v>0.08</v>
      </c>
      <c r="L16" s="50">
        <f>ROUND(16/8760*J16/100,4)</f>
        <v>1.2800000000000001E-2</v>
      </c>
      <c r="M16" s="18">
        <f>J16*$M$19+$M$20/3</f>
        <v>205.43333333333334</v>
      </c>
      <c r="N16" s="18">
        <f>ROUND(M16/G16*1000,1)</f>
        <v>137</v>
      </c>
      <c r="O16" s="87">
        <v>2020</v>
      </c>
      <c r="R16">
        <f>K16*G16</f>
        <v>120</v>
      </c>
    </row>
    <row r="17" spans="1:20" x14ac:dyDescent="0.25">
      <c r="A17" t="str">
        <f>"ELNUwes"&amp;C17&amp;D17</f>
        <v>ELNUwesANrBOr</v>
      </c>
      <c r="B17" t="str">
        <f>"ELNUwes"&amp;D17&amp;C17</f>
        <v>ELNUwesBOrANr</v>
      </c>
      <c r="C17" t="s">
        <v>140</v>
      </c>
      <c r="D17" t="s">
        <v>139</v>
      </c>
      <c r="E17" t="s">
        <v>86</v>
      </c>
      <c r="F17" t="s">
        <v>61</v>
      </c>
      <c r="G17" s="4">
        <v>1500</v>
      </c>
      <c r="H17" s="6">
        <v>1</v>
      </c>
      <c r="I17" s="6">
        <f t="shared" si="3"/>
        <v>1</v>
      </c>
      <c r="J17" s="4">
        <v>2100</v>
      </c>
      <c r="K17" s="14">
        <f>(600/3500*J17)/G17</f>
        <v>0.24</v>
      </c>
      <c r="L17" s="50">
        <f>ROUND(16/8760*J17/100,4)</f>
        <v>3.8399999999999997E-2</v>
      </c>
      <c r="M17" s="18">
        <f>J17*$M$19+$M$20/3</f>
        <v>335.63333333333333</v>
      </c>
      <c r="N17" s="18">
        <f>ROUND(M17/G17*1000,1)</f>
        <v>223.8</v>
      </c>
      <c r="O17" s="87">
        <v>2020</v>
      </c>
      <c r="R17">
        <f>K17*G17</f>
        <v>360</v>
      </c>
    </row>
    <row r="18" spans="1:20" x14ac:dyDescent="0.25">
      <c r="A18" t="str">
        <f>"ELNUwes"&amp;C18&amp;D18</f>
        <v>ELNUwesBOrSAr</v>
      </c>
      <c r="B18" t="str">
        <f>"ELNUwes"&amp;D18&amp;C18</f>
        <v>ELNUwesSArBOr</v>
      </c>
      <c r="C18" t="s">
        <v>139</v>
      </c>
      <c r="D18" t="s">
        <v>156</v>
      </c>
      <c r="E18" t="s">
        <v>87</v>
      </c>
      <c r="F18" t="s">
        <v>61</v>
      </c>
      <c r="G18" s="4">
        <v>1000</v>
      </c>
      <c r="H18" s="6">
        <v>1</v>
      </c>
      <c r="I18" s="6">
        <f t="shared" si="3"/>
        <v>1</v>
      </c>
      <c r="J18" s="4">
        <v>700</v>
      </c>
      <c r="K18" s="14">
        <f>(600/3500*J18)/G18</f>
        <v>0.12</v>
      </c>
      <c r="L18" s="50">
        <f>ROUND(16/8760*J18/100,4)</f>
        <v>1.2800000000000001E-2</v>
      </c>
      <c r="M18" s="18">
        <f>J18*$M$19+$M$20/3</f>
        <v>205.43333333333334</v>
      </c>
      <c r="N18" s="18">
        <f>ROUND(M18/G18*1000,1)</f>
        <v>205.4</v>
      </c>
      <c r="O18" s="87">
        <v>2020</v>
      </c>
      <c r="R18">
        <f>K18*G18</f>
        <v>120</v>
      </c>
    </row>
    <row r="19" spans="1:20" x14ac:dyDescent="0.25">
      <c r="K19" t="s">
        <v>79</v>
      </c>
      <c r="M19">
        <v>9.2999999999999999E-2</v>
      </c>
      <c r="N19" s="18"/>
    </row>
    <row r="20" spans="1:20" x14ac:dyDescent="0.25">
      <c r="I20" s="6"/>
      <c r="K20" t="s">
        <v>89</v>
      </c>
      <c r="M20">
        <v>421</v>
      </c>
      <c r="N20" s="18"/>
    </row>
    <row r="21" spans="1:20" x14ac:dyDescent="0.25">
      <c r="C21" s="60" t="s">
        <v>56</v>
      </c>
      <c r="I21" s="6"/>
      <c r="N21" s="18"/>
    </row>
    <row r="22" spans="1:20" x14ac:dyDescent="0.25">
      <c r="A22" t="str">
        <f>"ELNU765"&amp;C22&amp;D22</f>
        <v>ELNU765DRrZAr</v>
      </c>
      <c r="B22" t="str">
        <f>"ELNU765"&amp;D22&amp;C22</f>
        <v>ELNU765ZArDRr</v>
      </c>
      <c r="C22" t="s">
        <v>141</v>
      </c>
      <c r="D22" t="s">
        <v>182</v>
      </c>
      <c r="E22" t="s">
        <v>57</v>
      </c>
      <c r="F22" t="s">
        <v>58</v>
      </c>
      <c r="G22" s="4">
        <v>1500</v>
      </c>
      <c r="H22" s="6">
        <v>2</v>
      </c>
      <c r="I22" s="6">
        <f>H22</f>
        <v>2</v>
      </c>
      <c r="J22">
        <v>450</v>
      </c>
      <c r="K22" s="11">
        <v>0.06</v>
      </c>
      <c r="L22" s="50">
        <f>ROUND(16/8760*J22/100,4)</f>
        <v>8.2000000000000007E-3</v>
      </c>
      <c r="M22">
        <f>330+1150/2</f>
        <v>905</v>
      </c>
      <c r="N22" s="18">
        <f>ROUND(M22/G22*1000,1)</f>
        <v>603.29999999999995</v>
      </c>
      <c r="O22" s="87">
        <v>2020</v>
      </c>
    </row>
    <row r="23" spans="1:20" x14ac:dyDescent="0.25">
      <c r="A23" t="str">
        <f>"ELNU765"&amp;C23&amp;D23</f>
        <v>ELNU765ZArZIr</v>
      </c>
      <c r="B23" t="str">
        <f>"ELNU765"&amp;D23&amp;C23</f>
        <v>ELNU765ZIrZAr</v>
      </c>
      <c r="C23" t="s">
        <v>182</v>
      </c>
      <c r="D23" t="s">
        <v>195</v>
      </c>
      <c r="E23" t="s">
        <v>59</v>
      </c>
      <c r="F23">
        <v>765</v>
      </c>
      <c r="G23" s="4">
        <v>1500</v>
      </c>
      <c r="H23" s="6">
        <v>2</v>
      </c>
      <c r="I23" s="6">
        <f>H23</f>
        <v>2</v>
      </c>
      <c r="J23">
        <v>450</v>
      </c>
      <c r="K23" s="11">
        <v>0.06</v>
      </c>
      <c r="L23" s="50">
        <f>ROUND(16/8760*J23/100,4)</f>
        <v>8.2000000000000007E-3</v>
      </c>
      <c r="M23">
        <f>330*2</f>
        <v>660</v>
      </c>
      <c r="N23" s="18">
        <f>ROUND(M23/G23*1000,1)</f>
        <v>440</v>
      </c>
      <c r="O23" s="87">
        <v>2020</v>
      </c>
    </row>
    <row r="24" spans="1:20" x14ac:dyDescent="0.25">
      <c r="A24" t="str">
        <f>"ELNU765"&amp;C24&amp;D24</f>
        <v>ELNU765ZIrNAr</v>
      </c>
      <c r="B24" t="str">
        <f>"ELNU765"&amp;D24&amp;C24</f>
        <v>ELNU765NArZIr</v>
      </c>
      <c r="C24" t="s">
        <v>195</v>
      </c>
      <c r="D24" t="s">
        <v>153</v>
      </c>
      <c r="E24" t="s">
        <v>60</v>
      </c>
      <c r="F24">
        <v>765</v>
      </c>
      <c r="G24" s="4">
        <v>1500</v>
      </c>
      <c r="H24" s="6">
        <v>2</v>
      </c>
      <c r="I24" s="6">
        <f>H24</f>
        <v>2</v>
      </c>
      <c r="J24">
        <v>450</v>
      </c>
      <c r="K24" s="11">
        <v>0.06</v>
      </c>
      <c r="L24" s="50">
        <f>ROUND(16/8760*J24/100,4)</f>
        <v>8.2000000000000007E-3</v>
      </c>
      <c r="M24">
        <v>330</v>
      </c>
      <c r="N24" s="18">
        <f>ROUND(M24/G24*1000,1)</f>
        <v>220</v>
      </c>
      <c r="O24" s="87">
        <v>2020</v>
      </c>
    </row>
    <row r="25" spans="1:20" x14ac:dyDescent="0.25">
      <c r="A25" t="str">
        <f>"ELNU765"&amp;C25&amp;D25</f>
        <v>ELNU765ZIrSAr</v>
      </c>
      <c r="B25" t="str">
        <f>"ELNU765"&amp;D25&amp;C25</f>
        <v>ELNU765SArZIr</v>
      </c>
      <c r="C25" t="s">
        <v>195</v>
      </c>
      <c r="D25" t="s">
        <v>156</v>
      </c>
      <c r="E25" s="4" t="s">
        <v>90</v>
      </c>
      <c r="F25">
        <v>765</v>
      </c>
      <c r="G25" s="4">
        <v>1500</v>
      </c>
      <c r="H25" s="6">
        <v>2</v>
      </c>
      <c r="I25" s="6">
        <f>H25</f>
        <v>2</v>
      </c>
      <c r="J25">
        <v>450</v>
      </c>
      <c r="K25" s="11">
        <v>0.06</v>
      </c>
      <c r="L25" s="50">
        <f>ROUND(16/8760*J25/100,4)</f>
        <v>8.2000000000000007E-3</v>
      </c>
      <c r="M25">
        <v>330</v>
      </c>
      <c r="N25" s="18">
        <f>ROUND(M25/G25*1000,1)</f>
        <v>220</v>
      </c>
      <c r="O25" s="87">
        <v>2020</v>
      </c>
    </row>
    <row r="26" spans="1:20" x14ac:dyDescent="0.25">
      <c r="H26" s="6"/>
      <c r="I26" s="6"/>
      <c r="K26" s="11"/>
      <c r="L26" s="11"/>
      <c r="N26" s="18"/>
    </row>
    <row r="27" spans="1:20" x14ac:dyDescent="0.25">
      <c r="C27" s="60" t="s">
        <v>88</v>
      </c>
      <c r="I27" s="6"/>
      <c r="N27" s="18"/>
    </row>
    <row r="28" spans="1:20" x14ac:dyDescent="0.25">
      <c r="A28" t="str">
        <f>"ELNUoth"&amp;C28&amp;D28</f>
        <v>ELNUothANrDRr</v>
      </c>
      <c r="B28" t="str">
        <f>"ELNUoth"&amp;D28&amp;C28</f>
        <v>ELNUothDRrANr</v>
      </c>
      <c r="C28" t="s">
        <v>140</v>
      </c>
      <c r="D28" t="s">
        <v>141</v>
      </c>
      <c r="E28" t="s">
        <v>38</v>
      </c>
      <c r="F28">
        <v>400</v>
      </c>
      <c r="G28" s="104">
        <v>600</v>
      </c>
      <c r="H28" s="6">
        <v>1</v>
      </c>
      <c r="I28" s="6">
        <v>1</v>
      </c>
      <c r="J28">
        <v>250</v>
      </c>
      <c r="K28" s="11">
        <v>0.02</v>
      </c>
      <c r="L28" s="50">
        <f>ROUND(16/8760*J28/100,4)</f>
        <v>4.5999999999999999E-3</v>
      </c>
      <c r="M28" s="18">
        <v>93.8</v>
      </c>
      <c r="N28" s="18">
        <f t="shared" ref="N28:N40" si="4">ROUND(M28/G28*1000,1)</f>
        <v>156.30000000000001</v>
      </c>
      <c r="O28" s="104">
        <v>2016</v>
      </c>
      <c r="P28" s="16">
        <f>K28/J28</f>
        <v>8.0000000000000007E-5</v>
      </c>
      <c r="Q28" s="17">
        <f>M28/J28</f>
        <v>0.37519999999999998</v>
      </c>
      <c r="R28">
        <v>175</v>
      </c>
      <c r="S28">
        <v>2</v>
      </c>
      <c r="T28">
        <v>2015</v>
      </c>
    </row>
    <row r="29" spans="1:20" x14ac:dyDescent="0.25">
      <c r="A29" t="str">
        <f t="shared" ref="A29:A41" si="5">"ELNUoth"&amp;C29&amp;D29</f>
        <v>ELNUothBOrSAr</v>
      </c>
      <c r="B29" t="str">
        <f t="shared" ref="B29:B41" si="6">"ELNUoth"&amp;D29&amp;C29</f>
        <v>ELNUothSArBOr</v>
      </c>
      <c r="C29" t="s">
        <v>139</v>
      </c>
      <c r="D29" t="s">
        <v>156</v>
      </c>
      <c r="E29" t="s">
        <v>46</v>
      </c>
      <c r="F29" s="2">
        <v>400</v>
      </c>
      <c r="G29" s="2">
        <v>500</v>
      </c>
      <c r="H29" s="12">
        <v>1</v>
      </c>
      <c r="I29" s="6">
        <f t="shared" ref="I29:I40" si="7">H29</f>
        <v>1</v>
      </c>
      <c r="J29" s="2">
        <v>200</v>
      </c>
      <c r="K29" s="13">
        <v>0.02</v>
      </c>
      <c r="L29" s="50">
        <f t="shared" ref="L29:L40" si="8">ROUND(16/8760*J29/100,4)</f>
        <v>3.7000000000000002E-3</v>
      </c>
      <c r="M29" s="18">
        <v>48.8</v>
      </c>
      <c r="N29" s="18">
        <f t="shared" si="4"/>
        <v>97.6</v>
      </c>
      <c r="O29" s="4">
        <v>2012</v>
      </c>
      <c r="P29" s="7"/>
      <c r="Q29" s="17">
        <f>M29/J29</f>
        <v>0.24399999999999999</v>
      </c>
      <c r="R29">
        <v>55</v>
      </c>
      <c r="S29">
        <v>2</v>
      </c>
    </row>
    <row r="30" spans="1:20" x14ac:dyDescent="0.25">
      <c r="A30" t="str">
        <f t="shared" si="5"/>
        <v>ELNUothDRrZAr</v>
      </c>
      <c r="B30" t="str">
        <f t="shared" si="6"/>
        <v>ELNUothZArDRr</v>
      </c>
      <c r="C30" t="s">
        <v>141</v>
      </c>
      <c r="D30" t="s">
        <v>182</v>
      </c>
      <c r="E30" t="s">
        <v>48</v>
      </c>
      <c r="F30" s="2">
        <v>220</v>
      </c>
      <c r="G30" s="104">
        <v>500</v>
      </c>
      <c r="H30" s="12">
        <v>1</v>
      </c>
      <c r="I30" s="6">
        <f t="shared" si="7"/>
        <v>1</v>
      </c>
      <c r="J30" s="61">
        <v>250</v>
      </c>
      <c r="K30" s="61">
        <v>0.01</v>
      </c>
      <c r="L30" s="50">
        <f t="shared" si="8"/>
        <v>4.5999999999999999E-3</v>
      </c>
      <c r="M30" s="62">
        <f>M33</f>
        <v>35.1</v>
      </c>
      <c r="N30" s="18">
        <f t="shared" si="4"/>
        <v>70.2</v>
      </c>
      <c r="O30" s="104">
        <f>O31+2</f>
        <v>2017</v>
      </c>
      <c r="P30" s="7"/>
      <c r="Q30" s="17"/>
      <c r="R30">
        <v>126</v>
      </c>
      <c r="S30">
        <v>11</v>
      </c>
    </row>
    <row r="31" spans="1:20" x14ac:dyDescent="0.25">
      <c r="A31" t="str">
        <f t="shared" si="5"/>
        <v>ELNUothLErSAr</v>
      </c>
      <c r="B31" t="str">
        <f t="shared" si="6"/>
        <v>ELNUothSArLEr</v>
      </c>
      <c r="C31" t="s">
        <v>146</v>
      </c>
      <c r="D31" t="s">
        <v>156</v>
      </c>
      <c r="E31" t="s">
        <v>237</v>
      </c>
      <c r="F31" s="2">
        <v>132</v>
      </c>
      <c r="G31">
        <v>130</v>
      </c>
      <c r="H31" s="6">
        <v>1</v>
      </c>
      <c r="I31" s="6">
        <f t="shared" si="7"/>
        <v>1</v>
      </c>
      <c r="L31" s="50">
        <f t="shared" si="8"/>
        <v>0</v>
      </c>
      <c r="M31" s="18">
        <f>R31*G31/1000</f>
        <v>6.5</v>
      </c>
      <c r="N31" s="18">
        <f t="shared" si="4"/>
        <v>50</v>
      </c>
      <c r="O31" s="4">
        <v>2015</v>
      </c>
      <c r="P31" s="7"/>
      <c r="Q31" s="17"/>
      <c r="R31">
        <v>50</v>
      </c>
      <c r="S31">
        <v>3</v>
      </c>
    </row>
    <row r="32" spans="1:20" x14ac:dyDescent="0.25">
      <c r="A32" t="str">
        <f>"ELNUoth"&amp;C32&amp;D32&amp;"ps"</f>
        <v>ELNUothMArMOrps</v>
      </c>
      <c r="B32" t="str">
        <f>"ELNUoth"&amp;D32&amp;C32&amp;"ps"</f>
        <v>ELNUothMOrMArps</v>
      </c>
      <c r="C32" t="s">
        <v>147</v>
      </c>
      <c r="D32" t="s">
        <v>148</v>
      </c>
      <c r="E32" t="s">
        <v>49</v>
      </c>
      <c r="F32" s="2">
        <v>400</v>
      </c>
      <c r="G32">
        <v>600</v>
      </c>
      <c r="H32" s="6">
        <v>1</v>
      </c>
      <c r="I32" s="6">
        <f t="shared" si="7"/>
        <v>1</v>
      </c>
      <c r="J32">
        <v>250</v>
      </c>
      <c r="K32" s="11">
        <v>0.02</v>
      </c>
      <c r="L32" s="50">
        <f t="shared" si="8"/>
        <v>4.5999999999999999E-3</v>
      </c>
      <c r="M32" s="18">
        <v>58.9</v>
      </c>
      <c r="N32" s="18">
        <f t="shared" si="4"/>
        <v>98.2</v>
      </c>
      <c r="O32" s="104">
        <f>O33+2</f>
        <v>2017</v>
      </c>
      <c r="P32" s="7"/>
      <c r="Q32" s="17">
        <f>M32/J32</f>
        <v>0.2356</v>
      </c>
      <c r="R32">
        <v>133</v>
      </c>
      <c r="S32">
        <v>3</v>
      </c>
      <c r="T32">
        <v>2012</v>
      </c>
    </row>
    <row r="33" spans="1:20" x14ac:dyDescent="0.25">
      <c r="A33" t="str">
        <f>"ELNUoth"&amp;C33&amp;D33&amp;"pm"</f>
        <v>ELNUothMArMOrpm</v>
      </c>
      <c r="B33" t="str">
        <f>"ELNUoth"&amp;D33&amp;C33&amp;"pm"</f>
        <v>ELNUothMOrMArpm</v>
      </c>
      <c r="C33" t="s">
        <v>147</v>
      </c>
      <c r="D33" t="s">
        <v>148</v>
      </c>
      <c r="E33" t="s">
        <v>50</v>
      </c>
      <c r="F33" s="2">
        <v>220</v>
      </c>
      <c r="G33" s="105">
        <v>300</v>
      </c>
      <c r="H33" s="6">
        <v>1</v>
      </c>
      <c r="I33" s="6">
        <f t="shared" si="7"/>
        <v>1</v>
      </c>
      <c r="J33">
        <v>220</v>
      </c>
      <c r="K33" s="11">
        <v>0.03</v>
      </c>
      <c r="L33" s="50">
        <f t="shared" si="8"/>
        <v>4.0000000000000001E-3</v>
      </c>
      <c r="M33" s="18">
        <v>35.1</v>
      </c>
      <c r="N33" s="18">
        <f t="shared" si="4"/>
        <v>117</v>
      </c>
      <c r="O33" s="104">
        <v>2015</v>
      </c>
      <c r="P33" s="7"/>
      <c r="Q33" s="17">
        <f>M33/J33</f>
        <v>0.15954545454545455</v>
      </c>
    </row>
    <row r="34" spans="1:20" x14ac:dyDescent="0.25">
      <c r="A34" t="str">
        <f t="shared" si="5"/>
        <v>ELNUothMArZAr</v>
      </c>
      <c r="B34" t="str">
        <f t="shared" si="6"/>
        <v>ELNUothZArMAr</v>
      </c>
      <c r="C34" t="s">
        <v>147</v>
      </c>
      <c r="D34" t="s">
        <v>182</v>
      </c>
      <c r="E34" s="4" t="s">
        <v>90</v>
      </c>
      <c r="F34" s="2">
        <v>220</v>
      </c>
      <c r="G34">
        <v>200</v>
      </c>
      <c r="H34" s="6">
        <v>1</v>
      </c>
      <c r="I34" s="6">
        <f t="shared" si="7"/>
        <v>1</v>
      </c>
      <c r="K34" s="11">
        <v>0.04</v>
      </c>
      <c r="L34" s="50">
        <f t="shared" si="8"/>
        <v>0</v>
      </c>
      <c r="M34" s="18">
        <f>N34*G34/1000</f>
        <v>83.2</v>
      </c>
      <c r="N34" s="18">
        <v>416</v>
      </c>
      <c r="O34" s="104">
        <v>2018</v>
      </c>
      <c r="P34" s="7"/>
      <c r="Q34" s="17"/>
      <c r="R34">
        <v>416</v>
      </c>
      <c r="S34">
        <v>4</v>
      </c>
    </row>
    <row r="35" spans="1:20" x14ac:dyDescent="0.25">
      <c r="A35" t="str">
        <f t="shared" si="5"/>
        <v>ELNUothMOrSAr</v>
      </c>
      <c r="B35" t="str">
        <f t="shared" si="6"/>
        <v>ELNUothSArMOr</v>
      </c>
      <c r="C35" t="s">
        <v>148</v>
      </c>
      <c r="D35" t="s">
        <v>156</v>
      </c>
      <c r="E35" t="s">
        <v>52</v>
      </c>
      <c r="F35" s="2">
        <v>400</v>
      </c>
      <c r="G35" s="2">
        <v>600</v>
      </c>
      <c r="H35" s="12">
        <v>1</v>
      </c>
      <c r="I35" s="6">
        <f t="shared" si="7"/>
        <v>1</v>
      </c>
      <c r="J35" s="2">
        <v>330</v>
      </c>
      <c r="K35" s="13">
        <v>0.02</v>
      </c>
      <c r="L35" s="50">
        <f t="shared" si="8"/>
        <v>6.0000000000000001E-3</v>
      </c>
      <c r="M35" s="18">
        <v>73.599999999999994</v>
      </c>
      <c r="N35" s="18">
        <f t="shared" si="4"/>
        <v>122.7</v>
      </c>
      <c r="O35" s="104">
        <v>2018</v>
      </c>
      <c r="P35" s="7"/>
      <c r="Q35" s="17"/>
      <c r="R35">
        <v>150</v>
      </c>
      <c r="S35">
        <v>2</v>
      </c>
    </row>
    <row r="36" spans="1:20" x14ac:dyDescent="0.25">
      <c r="A36" t="str">
        <f t="shared" si="5"/>
        <v>ELNUothMOrZIr</v>
      </c>
      <c r="B36" t="str">
        <f t="shared" si="6"/>
        <v>ELNUothZIrMOr</v>
      </c>
      <c r="C36" t="s">
        <v>148</v>
      </c>
      <c r="D36" t="s">
        <v>195</v>
      </c>
      <c r="E36" t="s">
        <v>53</v>
      </c>
      <c r="F36" s="2">
        <v>400</v>
      </c>
      <c r="G36" s="105">
        <v>500</v>
      </c>
      <c r="H36" s="6">
        <v>1</v>
      </c>
      <c r="I36" s="6">
        <f t="shared" si="7"/>
        <v>1</v>
      </c>
      <c r="J36">
        <v>250</v>
      </c>
      <c r="K36" s="11">
        <v>0.03</v>
      </c>
      <c r="L36" s="50">
        <f t="shared" si="8"/>
        <v>4.5999999999999999E-3</v>
      </c>
      <c r="M36" s="18">
        <v>49</v>
      </c>
      <c r="N36" s="18">
        <f t="shared" si="4"/>
        <v>98</v>
      </c>
      <c r="O36" s="104">
        <v>2017</v>
      </c>
      <c r="P36" s="7"/>
      <c r="Q36" s="17"/>
      <c r="R36">
        <v>225</v>
      </c>
      <c r="S36">
        <v>3</v>
      </c>
    </row>
    <row r="37" spans="1:20" x14ac:dyDescent="0.25">
      <c r="A37" t="str">
        <f t="shared" si="5"/>
        <v>ELNUothNArSAr</v>
      </c>
      <c r="B37" t="str">
        <f t="shared" si="6"/>
        <v>ELNUothSArNAr</v>
      </c>
      <c r="C37" t="s">
        <v>153</v>
      </c>
      <c r="D37" t="s">
        <v>156</v>
      </c>
      <c r="E37" t="s">
        <v>54</v>
      </c>
      <c r="F37" s="2">
        <v>400</v>
      </c>
      <c r="G37" s="61">
        <v>300</v>
      </c>
      <c r="H37" s="12">
        <v>1</v>
      </c>
      <c r="I37" s="6">
        <f t="shared" si="7"/>
        <v>1</v>
      </c>
      <c r="J37" s="2">
        <v>410</v>
      </c>
      <c r="K37" s="13">
        <v>7.0000000000000007E-2</v>
      </c>
      <c r="L37" s="50">
        <f t="shared" si="8"/>
        <v>7.4999999999999997E-3</v>
      </c>
      <c r="M37" s="18">
        <v>96</v>
      </c>
      <c r="N37" s="18">
        <f t="shared" si="4"/>
        <v>320</v>
      </c>
      <c r="O37" s="104">
        <v>2018</v>
      </c>
      <c r="P37" s="7"/>
      <c r="Q37" s="17"/>
      <c r="R37">
        <v>74</v>
      </c>
      <c r="S37">
        <v>7</v>
      </c>
    </row>
    <row r="38" spans="1:20" x14ac:dyDescent="0.25">
      <c r="A38" t="str">
        <f t="shared" si="5"/>
        <v>ELNUothSArSWr</v>
      </c>
      <c r="B38" t="str">
        <f t="shared" si="6"/>
        <v>ELNUothSWrSAr</v>
      </c>
      <c r="C38" t="s">
        <v>156</v>
      </c>
      <c r="D38" t="s">
        <v>173</v>
      </c>
      <c r="E38" t="s">
        <v>91</v>
      </c>
      <c r="F38" s="2">
        <v>132</v>
      </c>
      <c r="G38">
        <v>450</v>
      </c>
      <c r="H38" s="6">
        <v>1</v>
      </c>
      <c r="I38" s="6">
        <f t="shared" si="7"/>
        <v>1</v>
      </c>
      <c r="J38">
        <v>50</v>
      </c>
      <c r="K38" s="11">
        <v>0.01</v>
      </c>
      <c r="L38" s="50">
        <f t="shared" si="8"/>
        <v>8.9999999999999998E-4</v>
      </c>
      <c r="M38" s="18">
        <v>7</v>
      </c>
      <c r="N38" s="18">
        <f t="shared" si="4"/>
        <v>15.6</v>
      </c>
      <c r="O38" s="104">
        <v>2018</v>
      </c>
      <c r="P38" s="7"/>
      <c r="Q38" s="17"/>
      <c r="R38">
        <v>167</v>
      </c>
      <c r="S38">
        <v>1</v>
      </c>
    </row>
    <row r="39" spans="1:20" x14ac:dyDescent="0.25">
      <c r="A39" s="87" t="str">
        <f t="shared" si="5"/>
        <v>ELNUothNArAnr</v>
      </c>
      <c r="B39" s="87" t="str">
        <f t="shared" si="6"/>
        <v>ELNUothAnrNAr</v>
      </c>
      <c r="C39" s="87" t="s">
        <v>153</v>
      </c>
      <c r="D39" s="87" t="s">
        <v>307</v>
      </c>
      <c r="E39" s="87" t="s">
        <v>308</v>
      </c>
      <c r="F39" s="61">
        <v>400</v>
      </c>
      <c r="G39" s="105">
        <v>400</v>
      </c>
      <c r="H39" s="99">
        <v>1</v>
      </c>
      <c r="I39" s="99">
        <v>1</v>
      </c>
      <c r="J39" s="61">
        <v>500</v>
      </c>
      <c r="K39" s="11">
        <v>0.01</v>
      </c>
      <c r="L39" s="50">
        <f t="shared" si="8"/>
        <v>9.1000000000000004E-3</v>
      </c>
      <c r="M39" s="62">
        <f>M37</f>
        <v>96</v>
      </c>
      <c r="N39" s="18">
        <f t="shared" si="4"/>
        <v>240</v>
      </c>
      <c r="O39" s="104">
        <v>2016</v>
      </c>
      <c r="P39" s="7"/>
      <c r="Q39" s="17"/>
    </row>
    <row r="40" spans="1:20" x14ac:dyDescent="0.25">
      <c r="A40" t="str">
        <f t="shared" si="5"/>
        <v>ELNUothTArZAr</v>
      </c>
      <c r="B40" t="str">
        <f t="shared" si="6"/>
        <v>ELNUothZArTAr</v>
      </c>
      <c r="C40" t="s">
        <v>181</v>
      </c>
      <c r="D40" t="s">
        <v>182</v>
      </c>
      <c r="E40" t="s">
        <v>55</v>
      </c>
      <c r="F40" s="2">
        <v>330</v>
      </c>
      <c r="G40" s="104">
        <v>400</v>
      </c>
      <c r="H40" s="6">
        <v>1</v>
      </c>
      <c r="I40" s="6">
        <f t="shared" si="7"/>
        <v>1</v>
      </c>
      <c r="J40" s="2">
        <v>410</v>
      </c>
      <c r="K40" s="11">
        <v>0.06</v>
      </c>
      <c r="L40" s="50">
        <f t="shared" si="8"/>
        <v>7.4999999999999997E-3</v>
      </c>
      <c r="M40" s="18">
        <v>81.599999999999994</v>
      </c>
      <c r="N40" s="18">
        <f t="shared" si="4"/>
        <v>204</v>
      </c>
      <c r="O40" s="104">
        <v>2016</v>
      </c>
      <c r="P40" s="7"/>
      <c r="Q40" s="17"/>
      <c r="R40">
        <v>750</v>
      </c>
      <c r="S40">
        <v>6</v>
      </c>
      <c r="T40">
        <v>2014</v>
      </c>
    </row>
    <row r="41" spans="1:20" x14ac:dyDescent="0.25">
      <c r="A41" t="str">
        <f t="shared" si="5"/>
        <v>ELNUothSArZIr</v>
      </c>
      <c r="B41" t="str">
        <f t="shared" si="6"/>
        <v>ELNUothZIrSAr</v>
      </c>
      <c r="C41" t="s">
        <v>156</v>
      </c>
      <c r="D41" t="s">
        <v>195</v>
      </c>
      <c r="G41" s="104">
        <v>650</v>
      </c>
      <c r="H41" s="6">
        <v>1</v>
      </c>
      <c r="I41" s="6">
        <v>1</v>
      </c>
      <c r="J41">
        <f>J25</f>
        <v>450</v>
      </c>
      <c r="K41">
        <f t="shared" ref="K41:N41" si="9">K25</f>
        <v>0.06</v>
      </c>
      <c r="L41">
        <f t="shared" si="9"/>
        <v>8.2000000000000007E-3</v>
      </c>
      <c r="M41">
        <f t="shared" si="9"/>
        <v>330</v>
      </c>
      <c r="N41">
        <f t="shared" si="9"/>
        <v>220</v>
      </c>
      <c r="O41" s="104">
        <v>2017</v>
      </c>
    </row>
    <row r="42" spans="1:20" x14ac:dyDescent="0.25">
      <c r="O42" s="87" t="s">
        <v>306</v>
      </c>
    </row>
    <row r="43" spans="1:20" x14ac:dyDescent="0.25">
      <c r="O43" s="104" t="s">
        <v>320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 tint="-0.249977111117893"/>
  </sheetPr>
  <dimension ref="B1:AC84"/>
  <sheetViews>
    <sheetView topLeftCell="A37" zoomScaleNormal="100" workbookViewId="0">
      <selection activeCell="N18" sqref="N18"/>
    </sheetView>
  </sheetViews>
  <sheetFormatPr defaultRowHeight="15" x14ac:dyDescent="0.25"/>
  <cols>
    <col min="2" max="2" width="19.42578125" customWidth="1"/>
    <col min="3" max="3" width="25.5703125" customWidth="1"/>
    <col min="4" max="4" width="24.5703125" customWidth="1"/>
    <col min="5" max="5" width="7.7109375" style="6" customWidth="1"/>
    <col min="7" max="8" width="7.140625" customWidth="1"/>
    <col min="10" max="10" width="6.42578125" customWidth="1"/>
    <col min="11" max="11" width="11.140625" customWidth="1"/>
    <col min="12" max="12" width="7" customWidth="1"/>
    <col min="13" max="13" width="6.7109375" customWidth="1"/>
  </cols>
  <sheetData>
    <row r="1" spans="2:29" x14ac:dyDescent="0.25">
      <c r="B1">
        <v>1</v>
      </c>
      <c r="C1">
        <f>B1+1</f>
        <v>2</v>
      </c>
      <c r="D1">
        <f t="shared" ref="D1:N1" si="0">C1+1</f>
        <v>3</v>
      </c>
      <c r="E1" s="6">
        <f>D1+1</f>
        <v>4</v>
      </c>
      <c r="F1">
        <f>E1+1</f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>N1+1</f>
        <v>14</v>
      </c>
    </row>
    <row r="2" spans="2:29" x14ac:dyDescent="0.25">
      <c r="B2" s="19"/>
      <c r="C2" s="19">
        <v>2</v>
      </c>
      <c r="D2" s="19">
        <f t="shared" ref="D2:O2" si="1">C2+1</f>
        <v>3</v>
      </c>
      <c r="E2" s="34">
        <f>D2+1</f>
        <v>4</v>
      </c>
      <c r="F2" s="19">
        <f>E2+1</f>
        <v>5</v>
      </c>
      <c r="G2" s="19">
        <f t="shared" si="1"/>
        <v>6</v>
      </c>
      <c r="H2" s="19">
        <f t="shared" si="1"/>
        <v>7</v>
      </c>
      <c r="I2" s="19">
        <f t="shared" si="1"/>
        <v>8</v>
      </c>
      <c r="J2" s="19">
        <f t="shared" si="1"/>
        <v>9</v>
      </c>
      <c r="K2" s="19">
        <f t="shared" si="1"/>
        <v>10</v>
      </c>
      <c r="L2" s="19">
        <f t="shared" si="1"/>
        <v>11</v>
      </c>
      <c r="M2" s="19">
        <f t="shared" si="1"/>
        <v>12</v>
      </c>
      <c r="N2" s="19">
        <f t="shared" si="1"/>
        <v>13</v>
      </c>
      <c r="O2" s="19">
        <f t="shared" si="1"/>
        <v>14</v>
      </c>
    </row>
    <row r="3" spans="2:29" ht="30.75" customHeight="1" thickBot="1" x14ac:dyDescent="0.3">
      <c r="B3" s="20" t="s">
        <v>76</v>
      </c>
      <c r="C3" s="21" t="s">
        <v>62</v>
      </c>
      <c r="D3" s="21" t="s">
        <v>63</v>
      </c>
      <c r="E3" s="21" t="s">
        <v>72</v>
      </c>
      <c r="F3" s="21" t="s">
        <v>62</v>
      </c>
      <c r="G3" s="8" t="s">
        <v>81</v>
      </c>
      <c r="H3" s="70" t="s">
        <v>64</v>
      </c>
      <c r="I3" s="21" t="s">
        <v>65</v>
      </c>
      <c r="J3" s="22" t="s">
        <v>66</v>
      </c>
      <c r="K3" s="21" t="s">
        <v>67</v>
      </c>
      <c r="L3" s="21" t="s">
        <v>68</v>
      </c>
      <c r="M3" s="21" t="s">
        <v>69</v>
      </c>
      <c r="N3" s="21" t="s">
        <v>70</v>
      </c>
    </row>
    <row r="4" spans="2:29" ht="15" customHeight="1" thickTop="1" x14ac:dyDescent="0.25">
      <c r="B4" s="23" t="s">
        <v>71</v>
      </c>
      <c r="C4" s="23" t="s">
        <v>72</v>
      </c>
      <c r="D4" s="23" t="s">
        <v>72</v>
      </c>
      <c r="E4" s="23" t="s">
        <v>133</v>
      </c>
      <c r="F4" s="23" t="s">
        <v>73</v>
      </c>
      <c r="G4" s="9" t="s">
        <v>73</v>
      </c>
      <c r="H4" s="71"/>
      <c r="I4" s="23" t="s">
        <v>74</v>
      </c>
      <c r="J4" s="24"/>
      <c r="K4" s="23" t="s">
        <v>75</v>
      </c>
      <c r="L4" s="23" t="s">
        <v>8</v>
      </c>
      <c r="M4" s="23" t="s">
        <v>8</v>
      </c>
      <c r="N4" s="23" t="s">
        <v>8</v>
      </c>
      <c r="S4" s="100">
        <v>2000</v>
      </c>
      <c r="T4" s="100">
        <v>2001</v>
      </c>
      <c r="U4" s="100">
        <v>2002</v>
      </c>
      <c r="V4" s="100">
        <v>2003</v>
      </c>
      <c r="W4" s="100">
        <v>2004</v>
      </c>
      <c r="X4" s="100">
        <v>2005</v>
      </c>
      <c r="Y4" s="100">
        <v>2006</v>
      </c>
      <c r="Z4" s="100">
        <v>2007</v>
      </c>
      <c r="AA4" s="100">
        <v>2008</v>
      </c>
      <c r="AB4" s="100">
        <v>2009</v>
      </c>
      <c r="AC4" s="100">
        <v>2010</v>
      </c>
    </row>
    <row r="5" spans="2:29" x14ac:dyDescent="0.25">
      <c r="B5" s="27" t="s">
        <v>227</v>
      </c>
      <c r="C5" s="28" t="str">
        <f>"Electricity/Secondary/"&amp;VLOOKUP($B5,New_Raw!$A$7:$O$51,New_Raw!C$2,FALSE)</f>
        <v>Electricity/Secondary/BOr</v>
      </c>
      <c r="D5" s="27" t="str">
        <f>"Electricity/Secondary/"&amp;VLOOKUP($B5,New_Raw!$A$7:$O$51,New_Raw!D$2,FALSE)</f>
        <v>Electricity/Secondary/ZIr</v>
      </c>
      <c r="E5" s="51" t="s">
        <v>114</v>
      </c>
      <c r="F5" s="51">
        <v>1</v>
      </c>
      <c r="G5" s="74">
        <f>1-VLOOKUP($B5,New_Raw!$A$7:$O$51,New_Raw!K$2,FALSE)</f>
        <v>0.98</v>
      </c>
      <c r="H5" s="72" t="str">
        <f>""</f>
        <v/>
      </c>
      <c r="I5" s="57">
        <f>1-VLOOKUP($B5,New_Raw!$A$7:$O$51,New_Raw!L$2,FALSE)</f>
        <v>1</v>
      </c>
      <c r="J5" s="51">
        <v>50</v>
      </c>
      <c r="K5" s="57">
        <f>VLOOKUP($B5,New_Raw!$A$7:$O$51,New_Raw!N$2,FALSE)*$AC$8</f>
        <v>80.374871703797851</v>
      </c>
      <c r="L5" s="27" t="str">
        <f>""</f>
        <v/>
      </c>
      <c r="M5" s="27" t="str">
        <f>""</f>
        <v/>
      </c>
      <c r="N5" s="30" t="str">
        <f>"0 0 0 0 0 "&amp;VLOOKUP($B5,New_Raw!$A$7:$O$51,New_Raw!G$2,FALSE)&amp;" 0"</f>
        <v>0 0 0 0 0 600 0</v>
      </c>
      <c r="S5" s="101">
        <v>2.1635805504784602</v>
      </c>
      <c r="T5" s="101">
        <v>2.2671398465768702</v>
      </c>
      <c r="U5" s="101">
        <v>1.6245670393856999</v>
      </c>
      <c r="V5" s="101">
        <v>2.1553754412521502</v>
      </c>
      <c r="W5" s="101">
        <v>2.8345692622040302</v>
      </c>
      <c r="X5" s="101">
        <v>3.33465966170388</v>
      </c>
      <c r="Y5" s="101">
        <v>3.2525297973129899</v>
      </c>
      <c r="Z5" s="101">
        <v>2.9410667446596199</v>
      </c>
      <c r="AA5" s="101">
        <v>2.1781516163835</v>
      </c>
      <c r="AB5" s="101">
        <v>0.92363494772816102</v>
      </c>
      <c r="AC5" s="101">
        <v>0.95304869092815603</v>
      </c>
    </row>
    <row r="6" spans="2:29" x14ac:dyDescent="0.25">
      <c r="B6" s="49" t="s">
        <v>228</v>
      </c>
      <c r="C6" s="31" t="str">
        <f>"Electricity/Secondary/"&amp;VLOOKUP($B6,New_Raw!$A$7:$O$51,New_Raw!C$2,FALSE)</f>
        <v>Electricity/Secondary/NAr</v>
      </c>
      <c r="D6" s="49" t="str">
        <f>"Electricity/Secondary/"&amp;VLOOKUP($B6,New_Raw!$A$7:$O$51,New_Raw!D$2,FALSE)</f>
        <v>Electricity/Secondary/BOr</v>
      </c>
      <c r="E6" s="52" t="s">
        <v>114</v>
      </c>
      <c r="F6" s="52">
        <v>1</v>
      </c>
      <c r="G6" s="75">
        <f>1-VLOOKUP($B6,New_Raw!$A$7:$O$51,New_Raw!K$2,FALSE)</f>
        <v>0.98</v>
      </c>
      <c r="H6" s="67" t="str">
        <f>""</f>
        <v/>
      </c>
      <c r="I6" s="58">
        <f>1-VLOOKUP($B6,New_Raw!$A$7:$O$51,New_Raw!L$2,FALSE)</f>
        <v>1</v>
      </c>
      <c r="J6" s="52">
        <v>50</v>
      </c>
      <c r="K6" s="58">
        <f>VLOOKUP($B6,New_Raw!$A$7:$O$51,New_Raw!N$2,FALSE)*$AC$8</f>
        <v>80.374871703797851</v>
      </c>
      <c r="L6" s="49" t="str">
        <f>""</f>
        <v/>
      </c>
      <c r="M6" s="49" t="str">
        <f>""</f>
        <v/>
      </c>
      <c r="N6" s="53" t="str">
        <f>"0 0 0 0 0 "&amp;VLOOKUP($B6,New_Raw!$A$7:$O$51,New_Raw!G$2,FALSE)&amp;" 0"</f>
        <v>0 0 0 0 0 600 0</v>
      </c>
      <c r="O6" s="49"/>
      <c r="S6" s="102">
        <v>1</v>
      </c>
      <c r="T6" s="102">
        <v>1.0226713984657687</v>
      </c>
      <c r="U6" s="102">
        <v>1.0392853809264684</v>
      </c>
      <c r="V6" s="102">
        <v>1.0616858827914812</v>
      </c>
      <c r="W6" s="102">
        <v>1.0917801044862481</v>
      </c>
      <c r="X6" s="102">
        <v>1.1281872552250594</v>
      </c>
      <c r="Y6" s="102">
        <v>1.1648818818707418</v>
      </c>
      <c r="Z6" s="102">
        <v>1.1991418355130072</v>
      </c>
      <c r="AA6" s="102">
        <v>1.2252609627859647</v>
      </c>
      <c r="AB6" s="102">
        <v>1.2365779012391265</v>
      </c>
      <c r="AC6" s="102">
        <v>1.2483630907391929</v>
      </c>
    </row>
    <row r="7" spans="2:29" x14ac:dyDescent="0.25">
      <c r="B7" s="49" t="s">
        <v>204</v>
      </c>
      <c r="C7" s="31" t="str">
        <f>"Electricity/Secondary/"&amp;VLOOKUP($B7,New_Raw!$A$7:$O$51,New_Raw!C$2,FALSE)</f>
        <v>Electricity/Secondary/NAr</v>
      </c>
      <c r="D7" s="49" t="str">
        <f>"Electricity/Secondary/"&amp;VLOOKUP($B7,New_Raw!$A$7:$O$51,New_Raw!D$2,FALSE)</f>
        <v>Electricity/Secondary/ZIr</v>
      </c>
      <c r="E7" s="52" t="s">
        <v>115</v>
      </c>
      <c r="F7" s="52">
        <v>1</v>
      </c>
      <c r="G7" s="75">
        <f>1-VLOOKUP($B7,New_Raw!$A$7:$O$51,New_Raw!K$2,FALSE)</f>
        <v>0.98</v>
      </c>
      <c r="H7" s="67" t="str">
        <f>""</f>
        <v/>
      </c>
      <c r="I7" s="58">
        <f>1-VLOOKUP($B7,New_Raw!$A$7:$O$51,New_Raw!L$2,FALSE)</f>
        <v>1</v>
      </c>
      <c r="J7" s="52">
        <v>50</v>
      </c>
      <c r="K7" s="58">
        <f>VLOOKUP($B7,New_Raw!$A$7:$O$51,New_Raw!N$2,FALSE)*$AC$8</f>
        <v>80.374871703797851</v>
      </c>
      <c r="L7" s="49" t="str">
        <f>""</f>
        <v/>
      </c>
      <c r="M7" s="49" t="str">
        <f>""</f>
        <v/>
      </c>
      <c r="N7" s="53" t="str">
        <f>"0 0 0 0 0 "&amp;VLOOKUP($B7,New_Raw!$A$7:$O$51,New_Raw!G$2,FALSE)&amp;" 0"</f>
        <v>0 0 0 0 0 600 0</v>
      </c>
      <c r="O7" s="49"/>
      <c r="S7" s="102">
        <v>1</v>
      </c>
      <c r="T7" s="102">
        <v>0.97783119924955286</v>
      </c>
      <c r="U7" s="102">
        <v>0.96219962134803871</v>
      </c>
      <c r="V7" s="102">
        <v>0.94189817930959852</v>
      </c>
      <c r="W7" s="102">
        <v>0.91593535721239727</v>
      </c>
      <c r="X7" s="102">
        <v>0.8863776783230124</v>
      </c>
      <c r="Y7" s="102">
        <v>0.85845613668061371</v>
      </c>
      <c r="Z7" s="102">
        <v>0.83392970738293692</v>
      </c>
      <c r="AA7" s="102">
        <v>0.81615266491982852</v>
      </c>
      <c r="AB7" s="102">
        <v>0.80868338258183248</v>
      </c>
      <c r="AC7" s="102">
        <v>0.80104899561542642</v>
      </c>
    </row>
    <row r="8" spans="2:29" x14ac:dyDescent="0.25">
      <c r="B8" s="49" t="s">
        <v>185</v>
      </c>
      <c r="C8" s="31" t="str">
        <f>"Electricity/Secondary/"&amp;VLOOKUP($B8,New_Raw!$A$7:$O$51,New_Raw!C$2,FALSE)</f>
        <v>Electricity/Secondary/NAr</v>
      </c>
      <c r="D8" s="49" t="str">
        <f>"Electricity/Secondary/"&amp;VLOOKUP($B8,New_Raw!$A$7:$O$51,New_Raw!D$2,FALSE)</f>
        <v>Electricity/Secondary/ZAr</v>
      </c>
      <c r="E8" s="52" t="s">
        <v>114</v>
      </c>
      <c r="F8" s="52">
        <v>1</v>
      </c>
      <c r="G8" s="75">
        <f>1-VLOOKUP($B8,New_Raw!$A$7:$O$51,New_Raw!K$2,FALSE)</f>
        <v>0.98</v>
      </c>
      <c r="H8" s="67" t="str">
        <f>""</f>
        <v/>
      </c>
      <c r="I8" s="58">
        <f>1-VLOOKUP($B8,New_Raw!$A$7:$O$51,New_Raw!L$2,FALSE)</f>
        <v>1</v>
      </c>
      <c r="J8" s="52">
        <v>50</v>
      </c>
      <c r="K8" s="58">
        <f>VLOOKUP($B8,New_Raw!$A$7:$O$51,New_Raw!N$2,FALSE)*$AC$8</f>
        <v>80.374871703797851</v>
      </c>
      <c r="L8" s="49" t="str">
        <f>""</f>
        <v/>
      </c>
      <c r="M8" s="49" t="str">
        <f>""</f>
        <v/>
      </c>
      <c r="N8" s="53" t="str">
        <f>"0 0 0 0 0 "&amp;VLOOKUP($B8,New_Raw!$A$7:$O$51,New_Raw!G$2,FALSE)&amp;" 0"</f>
        <v>0 0 0 0 0 600 0</v>
      </c>
      <c r="O8" s="49"/>
      <c r="AC8">
        <f>AC6/Y6</f>
        <v>1.0716649560506379</v>
      </c>
    </row>
    <row r="9" spans="2:29" x14ac:dyDescent="0.25">
      <c r="B9" s="42" t="s">
        <v>205</v>
      </c>
      <c r="C9" s="43" t="str">
        <f>"Electricity/Secondary/"&amp;VLOOKUP($B9,New_Raw!$A$7:$O$51,New_Raw!C$2,FALSE)</f>
        <v>Electricity/Secondary/ZAr</v>
      </c>
      <c r="D9" s="42" t="str">
        <f>"Electricity/Secondary/"&amp;VLOOKUP($B9,New_Raw!$A$7:$O$51,New_Raw!D$2,FALSE)</f>
        <v>Electricity/Secondary/ZIr</v>
      </c>
      <c r="E9" s="55" t="s">
        <v>116</v>
      </c>
      <c r="F9" s="55">
        <v>1</v>
      </c>
      <c r="G9" s="76">
        <f>1-VLOOKUP($B9,New_Raw!$A$7:$O$51,New_Raw!K$2,FALSE)</f>
        <v>0.99</v>
      </c>
      <c r="H9" s="73" t="str">
        <f>""</f>
        <v/>
      </c>
      <c r="I9" s="59">
        <f>1-VLOOKUP($B9,New_Raw!$A$7:$O$51,New_Raw!L$2,FALSE)</f>
        <v>1</v>
      </c>
      <c r="J9" s="55">
        <v>50</v>
      </c>
      <c r="K9" s="59">
        <f>VLOOKUP($B9,New_Raw!$A$7:$O$51,New_Raw!N$2,FALSE)*$AC$8</f>
        <v>80.374871703797851</v>
      </c>
      <c r="L9" s="42" t="str">
        <f>""</f>
        <v/>
      </c>
      <c r="M9" s="42" t="str">
        <f>""</f>
        <v/>
      </c>
      <c r="N9" s="56" t="str">
        <f>"0 0 0 0 0 "&amp;VLOOKUP($B9,New_Raw!$A$7:$O$51,New_Raw!G$2,FALSE)&amp;" 0"</f>
        <v>0 0 0 0 0 600 0</v>
      </c>
      <c r="O9" s="49"/>
    </row>
    <row r="10" spans="2:29" x14ac:dyDescent="0.25">
      <c r="I10" s="6"/>
      <c r="J10" s="6"/>
      <c r="K10" s="6"/>
    </row>
    <row r="11" spans="2:29" ht="26.25" thickBot="1" x14ac:dyDescent="0.3">
      <c r="B11" s="20" t="s">
        <v>82</v>
      </c>
      <c r="C11" s="21" t="s">
        <v>62</v>
      </c>
      <c r="D11" s="21" t="s">
        <v>63</v>
      </c>
      <c r="E11" s="21" t="s">
        <v>72</v>
      </c>
      <c r="F11" s="21" t="s">
        <v>62</v>
      </c>
      <c r="G11" s="8" t="s">
        <v>81</v>
      </c>
      <c r="H11" s="70" t="s">
        <v>64</v>
      </c>
      <c r="I11" s="21" t="s">
        <v>65</v>
      </c>
      <c r="J11" s="22" t="s">
        <v>66</v>
      </c>
      <c r="K11" s="21" t="s">
        <v>67</v>
      </c>
      <c r="L11" s="21" t="s">
        <v>68</v>
      </c>
      <c r="M11" s="21" t="s">
        <v>69</v>
      </c>
      <c r="N11" s="21" t="s">
        <v>70</v>
      </c>
    </row>
    <row r="12" spans="2:29" ht="15.75" thickTop="1" x14ac:dyDescent="0.25">
      <c r="B12" s="23" t="s">
        <v>71</v>
      </c>
      <c r="C12" s="23" t="s">
        <v>72</v>
      </c>
      <c r="D12" s="23" t="s">
        <v>72</v>
      </c>
      <c r="E12" s="23" t="s">
        <v>133</v>
      </c>
      <c r="F12" s="23" t="s">
        <v>73</v>
      </c>
      <c r="G12" s="9" t="s">
        <v>73</v>
      </c>
      <c r="H12" s="71"/>
      <c r="I12" s="23" t="s">
        <v>74</v>
      </c>
      <c r="J12" s="24"/>
      <c r="K12" s="23" t="s">
        <v>75</v>
      </c>
      <c r="L12" s="23" t="s">
        <v>8</v>
      </c>
      <c r="M12" s="23" t="s">
        <v>8</v>
      </c>
      <c r="N12" s="23" t="s">
        <v>8</v>
      </c>
    </row>
    <row r="13" spans="2:29" x14ac:dyDescent="0.25">
      <c r="B13" s="27" t="s">
        <v>229</v>
      </c>
      <c r="C13" s="28" t="str">
        <f>"Electricity/Secondary/"&amp;VLOOKUP($B13,New_Raw!$B$7:$O$51,New_Raw!D$1,FALSE)</f>
        <v>Electricity/Secondary/ZIr</v>
      </c>
      <c r="D13" s="27" t="str">
        <f>"Electricity/Secondary/"&amp;VLOOKUP($B13,New_Raw!$B$7:$O$51,New_Raw!C$1,FALSE)</f>
        <v>Electricity/Secondary/BOr</v>
      </c>
      <c r="E13" s="51" t="s">
        <v>115</v>
      </c>
      <c r="F13" s="51">
        <v>1</v>
      </c>
      <c r="G13" s="74">
        <f>1-VLOOKUP($B13,New_Raw!$B$7:$O$51,New_Raw!K$1,FALSE)</f>
        <v>0.98</v>
      </c>
      <c r="H13" s="72" t="str">
        <f>""</f>
        <v/>
      </c>
      <c r="I13" s="57">
        <f>1-VLOOKUP($B13,New_Raw!$B$7:$O$51,New_Raw!L$1,FALSE)</f>
        <v>1</v>
      </c>
      <c r="J13" s="51">
        <v>50</v>
      </c>
      <c r="K13" s="57"/>
      <c r="L13" s="27" t="str">
        <f>""</f>
        <v/>
      </c>
      <c r="M13" s="27" t="str">
        <f>""</f>
        <v/>
      </c>
      <c r="N13" s="30" t="str">
        <f>"0 0 0 0 0 "&amp;VLOOKUP($B13,New_Raw!$B$7:$O$51,New_Raw!G$1,FALSE)&amp;" 0"</f>
        <v>0 0 0 0 0 600 0</v>
      </c>
    </row>
    <row r="14" spans="2:29" x14ac:dyDescent="0.25">
      <c r="B14" s="49" t="s">
        <v>230</v>
      </c>
      <c r="C14" s="31" t="str">
        <f>"Electricity/Secondary/"&amp;VLOOKUP($B14,New_Raw!$B$7:$O$51,New_Raw!D$1,FALSE)</f>
        <v>Electricity/Secondary/BOr</v>
      </c>
      <c r="D14" s="49" t="str">
        <f>"Electricity/Secondary/"&amp;VLOOKUP($B14,New_Raw!$B$7:$O$51,New_Raw!C$1,FALSE)</f>
        <v>Electricity/Secondary/NAr</v>
      </c>
      <c r="E14" s="52" t="s">
        <v>114</v>
      </c>
      <c r="F14" s="52">
        <v>1</v>
      </c>
      <c r="G14" s="75">
        <f>1-VLOOKUP($B14,New_Raw!$B$7:$O$51,New_Raw!K$1,FALSE)</f>
        <v>0.98</v>
      </c>
      <c r="H14" s="67" t="str">
        <f>""</f>
        <v/>
      </c>
      <c r="I14" s="58">
        <f>1-VLOOKUP($B14,New_Raw!$B$7:$O$51,New_Raw!L$1,FALSE)</f>
        <v>1</v>
      </c>
      <c r="J14" s="52">
        <v>50</v>
      </c>
      <c r="K14" s="58"/>
      <c r="L14" s="49" t="str">
        <f>""</f>
        <v/>
      </c>
      <c r="M14" s="49" t="str">
        <f>""</f>
        <v/>
      </c>
      <c r="N14" s="53" t="str">
        <f>"0 0 0 0 0 "&amp;VLOOKUP($B14,New_Raw!$B$7:$O$51,New_Raw!G$1,FALSE)&amp;" 0"</f>
        <v>0 0 0 0 0 600 0</v>
      </c>
    </row>
    <row r="15" spans="2:29" x14ac:dyDescent="0.25">
      <c r="B15" s="49" t="s">
        <v>206</v>
      </c>
      <c r="C15" s="31" t="str">
        <f>"Electricity/Secondary/"&amp;VLOOKUP($B15,New_Raw!$B$7:$O$51,New_Raw!D$1,FALSE)</f>
        <v>Electricity/Secondary/ZIr</v>
      </c>
      <c r="D15" s="49" t="str">
        <f>"Electricity/Secondary/"&amp;VLOOKUP($B15,New_Raw!$B$7:$O$51,New_Raw!C$1,FALSE)</f>
        <v>Electricity/Secondary/NAr</v>
      </c>
      <c r="E15" s="52" t="s">
        <v>115</v>
      </c>
      <c r="F15" s="52">
        <v>1</v>
      </c>
      <c r="G15" s="75">
        <f>1-VLOOKUP($B15,New_Raw!$B$7:$O$51,New_Raw!K$1,FALSE)</f>
        <v>0.98</v>
      </c>
      <c r="H15" s="67" t="str">
        <f>""</f>
        <v/>
      </c>
      <c r="I15" s="58">
        <f>1-VLOOKUP($B15,New_Raw!$B$7:$O$51,New_Raw!L$1,FALSE)</f>
        <v>1</v>
      </c>
      <c r="J15" s="52">
        <v>50</v>
      </c>
      <c r="K15" s="58"/>
      <c r="L15" s="49" t="str">
        <f>""</f>
        <v/>
      </c>
      <c r="M15" s="49" t="str">
        <f>""</f>
        <v/>
      </c>
      <c r="N15" s="53" t="str">
        <f>"0 0 0 0 0 "&amp;VLOOKUP($B15,New_Raw!$B$7:$O$51,New_Raw!G$1,FALSE)&amp;" 0"</f>
        <v>0 0 0 0 0 600 0</v>
      </c>
    </row>
    <row r="16" spans="2:29" x14ac:dyDescent="0.25">
      <c r="B16" s="49" t="s">
        <v>186</v>
      </c>
      <c r="C16" s="31" t="str">
        <f>"Electricity/Secondary/"&amp;VLOOKUP($B16,New_Raw!$B$7:$O$51,New_Raw!D$1,FALSE)</f>
        <v>Electricity/Secondary/ZAr</v>
      </c>
      <c r="D16" s="49" t="str">
        <f>"Electricity/Secondary/"&amp;VLOOKUP($B16,New_Raw!$B$7:$O$51,New_Raw!C$1,FALSE)</f>
        <v>Electricity/Secondary/NAr</v>
      </c>
      <c r="E16" s="52" t="s">
        <v>116</v>
      </c>
      <c r="F16" s="52">
        <v>1</v>
      </c>
      <c r="G16" s="75">
        <f>1-VLOOKUP($B16,New_Raw!$B$7:$O$51,New_Raw!K$1,FALSE)</f>
        <v>0.98</v>
      </c>
      <c r="H16" s="67" t="str">
        <f>""</f>
        <v/>
      </c>
      <c r="I16" s="58">
        <f>1-VLOOKUP($B16,New_Raw!$B$7:$O$51,New_Raw!L$1,FALSE)</f>
        <v>1</v>
      </c>
      <c r="J16" s="52">
        <v>50</v>
      </c>
      <c r="K16" s="58"/>
      <c r="L16" s="49" t="str">
        <f>""</f>
        <v/>
      </c>
      <c r="M16" s="49" t="str">
        <f>""</f>
        <v/>
      </c>
      <c r="N16" s="53" t="str">
        <f>"0 0 0 0 0 "&amp;VLOOKUP($B16,New_Raw!$B$7:$O$51,New_Raw!G$1,FALSE)&amp;" 0"</f>
        <v>0 0 0 0 0 600 0</v>
      </c>
    </row>
    <row r="17" spans="2:15" x14ac:dyDescent="0.25">
      <c r="B17" s="42" t="s">
        <v>207</v>
      </c>
      <c r="C17" s="43" t="str">
        <f>"Electricity/Secondary/"&amp;VLOOKUP($B17,New_Raw!$B$7:$O$51,New_Raw!D$1,FALSE)</f>
        <v>Electricity/Secondary/ZIr</v>
      </c>
      <c r="D17" s="42" t="str">
        <f>"Electricity/Secondary/"&amp;VLOOKUP($B17,New_Raw!$B$7:$O$51,New_Raw!C$1,FALSE)</f>
        <v>Electricity/Secondary/ZAr</v>
      </c>
      <c r="E17" s="55" t="s">
        <v>115</v>
      </c>
      <c r="F17" s="55">
        <v>1</v>
      </c>
      <c r="G17" s="76">
        <f>1-VLOOKUP($B17,New_Raw!$B$7:$O$51,New_Raw!K$1,FALSE)</f>
        <v>0.99</v>
      </c>
      <c r="H17" s="73" t="str">
        <f>""</f>
        <v/>
      </c>
      <c r="I17" s="59">
        <f>1-VLOOKUP($B17,New_Raw!$B$7:$O$51,New_Raw!L$1,FALSE)</f>
        <v>1</v>
      </c>
      <c r="J17" s="55">
        <v>50</v>
      </c>
      <c r="K17" s="59"/>
      <c r="L17" s="42" t="str">
        <f>""</f>
        <v/>
      </c>
      <c r="M17" s="42" t="str">
        <f>""</f>
        <v/>
      </c>
      <c r="N17" s="56" t="str">
        <f>"0 0 0 0 0 "&amp;VLOOKUP($B17,New_Raw!$B$7:$O$51,New_Raw!G$1,FALSE)&amp;" 0"</f>
        <v>0 0 0 0 0 600 0</v>
      </c>
    </row>
    <row r="18" spans="2:15" x14ac:dyDescent="0.25">
      <c r="B18" s="3"/>
      <c r="C18" s="3"/>
      <c r="D18" s="3"/>
      <c r="E18" s="66"/>
      <c r="F18" s="66"/>
      <c r="G18" s="66"/>
      <c r="H18" s="67"/>
      <c r="I18" s="68"/>
      <c r="J18" s="66"/>
      <c r="K18" s="68"/>
      <c r="L18" s="3"/>
      <c r="M18" s="3"/>
      <c r="N18" s="67"/>
    </row>
    <row r="20" spans="2:15" ht="26.25" thickBot="1" x14ac:dyDescent="0.3">
      <c r="B20" s="20" t="s">
        <v>94</v>
      </c>
      <c r="C20" s="21" t="s">
        <v>62</v>
      </c>
      <c r="D20" s="21" t="s">
        <v>63</v>
      </c>
      <c r="E20" s="21" t="s">
        <v>72</v>
      </c>
      <c r="F20" s="21" t="s">
        <v>62</v>
      </c>
      <c r="G20" s="8" t="s">
        <v>81</v>
      </c>
      <c r="H20" s="70" t="s">
        <v>64</v>
      </c>
      <c r="I20" s="21" t="s">
        <v>65</v>
      </c>
      <c r="J20" s="22" t="s">
        <v>66</v>
      </c>
      <c r="K20" s="21" t="s">
        <v>67</v>
      </c>
      <c r="L20" s="21" t="s">
        <v>68</v>
      </c>
      <c r="M20" s="21" t="s">
        <v>69</v>
      </c>
      <c r="N20" s="21" t="s">
        <v>238</v>
      </c>
      <c r="O20" s="21" t="s">
        <v>136</v>
      </c>
    </row>
    <row r="21" spans="2:15" ht="15.75" thickTop="1" x14ac:dyDescent="0.25">
      <c r="B21" s="23" t="s">
        <v>71</v>
      </c>
      <c r="C21" s="23" t="s">
        <v>72</v>
      </c>
      <c r="D21" s="23" t="s">
        <v>72</v>
      </c>
      <c r="E21" s="23" t="s">
        <v>133</v>
      </c>
      <c r="F21" s="23" t="s">
        <v>73</v>
      </c>
      <c r="G21" s="9" t="s">
        <v>73</v>
      </c>
      <c r="H21" s="71"/>
      <c r="I21" s="23" t="s">
        <v>74</v>
      </c>
      <c r="J21" s="24"/>
      <c r="K21" s="23" t="s">
        <v>75</v>
      </c>
      <c r="L21" s="23" t="s">
        <v>8</v>
      </c>
      <c r="M21" s="23" t="s">
        <v>8</v>
      </c>
      <c r="N21" s="23"/>
      <c r="O21" s="23"/>
    </row>
    <row r="22" spans="2:15" x14ac:dyDescent="0.25">
      <c r="B22" s="27" t="s">
        <v>154</v>
      </c>
      <c r="C22" s="28" t="str">
        <f>"Electricity/Secondary/"&amp;VLOOKUP($B22,New_Raw!$A$7:$O$51,New_Raw!C$2,FALSE)</f>
        <v>Electricity/Secondary/DRr</v>
      </c>
      <c r="D22" s="27" t="str">
        <f>"Electricity/Secondary/"&amp;VLOOKUP($B22,New_Raw!$A$7:$O$51,New_Raw!D$2,FALSE)</f>
        <v>Electricity/Secondary/NAr</v>
      </c>
      <c r="E22" s="51" t="s">
        <v>117</v>
      </c>
      <c r="F22" s="51">
        <v>1</v>
      </c>
      <c r="G22" s="74">
        <f>1-VLOOKUP($B22,New_Raw!$A$7:$O$51,New_Raw!K$2,FALSE)</f>
        <v>0.91</v>
      </c>
      <c r="H22" s="77">
        <f>VLOOKUP($B22,New_Raw!$A$7:$O$51,New_Raw!O$2,FALSE)</f>
        <v>2020</v>
      </c>
      <c r="I22" s="57">
        <f>1-VLOOKUP($B22,New_Raw!$A$7:$O$51,New_Raw!L$2,FALSE)</f>
        <v>0.96160000000000001</v>
      </c>
      <c r="J22" s="51">
        <v>50</v>
      </c>
      <c r="K22" s="88">
        <f>VLOOKUP($B22,New_Raw!$A$7:$O$51,New_Raw!N$2,FALSE)*$AC$8</f>
        <v>217.44081958267444</v>
      </c>
      <c r="L22" s="63">
        <f>VLOOKUP($B22,New_Raw!$A$7:$O$51,New_Raw!G$2,FALSE)</f>
        <v>2000</v>
      </c>
      <c r="M22" s="27" t="str">
        <f>""</f>
        <v/>
      </c>
      <c r="N22" s="30" t="str">
        <f>MID(B22,5,1)&amp;MID(B22,8,1)&amp;MID(B22,11,1)&amp;"1"</f>
        <v>wDN1</v>
      </c>
      <c r="O22" s="81">
        <v>1</v>
      </c>
    </row>
    <row r="23" spans="2:15" x14ac:dyDescent="0.25">
      <c r="B23" s="49" t="s">
        <v>165</v>
      </c>
      <c r="C23" s="31" t="str">
        <f>"Electricity/Secondary/"&amp;VLOOKUP($B23,New_Raw!$A$7:$O$51,New_Raw!C$2,FALSE)</f>
        <v>Electricity/Secondary/NAr</v>
      </c>
      <c r="D23" s="49" t="str">
        <f>"Electricity/Secondary/"&amp;VLOOKUP($B23,New_Raw!$A$7:$O$51,New_Raw!D$2,FALSE)</f>
        <v>Electricity/Secondary/SAr</v>
      </c>
      <c r="E23" s="52" t="s">
        <v>114</v>
      </c>
      <c r="F23" s="52">
        <v>1</v>
      </c>
      <c r="G23" s="75">
        <f>1-VLOOKUP($B23,New_Raw!$A$7:$O$51,New_Raw!K$2,FALSE)</f>
        <v>0.92</v>
      </c>
      <c r="H23" s="33">
        <f>VLOOKUP($B23,New_Raw!$A$7:$O$51,New_Raw!O$2,FALSE)</f>
        <v>2020</v>
      </c>
      <c r="I23" s="58">
        <f>1-VLOOKUP($B23,New_Raw!$A$7:$O$51,New_Raw!L$2,FALSE)</f>
        <v>0.97440000000000004</v>
      </c>
      <c r="J23" s="52">
        <v>50</v>
      </c>
      <c r="K23" s="89">
        <f>VLOOKUP($B23,New_Raw!$A$7:$O$51,New_Raw!N$2,FALSE)*$AC$8</f>
        <v>243.37511151909987</v>
      </c>
      <c r="L23" s="52">
        <f>VLOOKUP($B23,New_Raw!$A$7:$O$51,New_Raw!G$2,FALSE)</f>
        <v>1500</v>
      </c>
      <c r="M23" s="49" t="str">
        <f>""</f>
        <v/>
      </c>
      <c r="N23" s="53" t="str">
        <f>MID(B23,5,1)&amp;MID(B23,8,1)&amp;MID(B23,11,1)&amp;"1"</f>
        <v>wNS1</v>
      </c>
      <c r="O23" s="82">
        <v>1</v>
      </c>
    </row>
    <row r="24" spans="2:15" x14ac:dyDescent="0.25">
      <c r="B24" s="49" t="s">
        <v>142</v>
      </c>
      <c r="C24" s="31" t="str">
        <f>"Electricity/Secondary/"&amp;VLOOKUP($B24,New_Raw!$A$7:$O$51,New_Raw!C$2,FALSE)</f>
        <v>Electricity/Secondary/DRr</v>
      </c>
      <c r="D24" s="49" t="str">
        <f>"Electricity/Secondary/"&amp;VLOOKUP($B24,New_Raw!$A$7:$O$51,New_Raw!D$2,FALSE)</f>
        <v>Electricity/Secondary/ANr</v>
      </c>
      <c r="E24" s="52" t="s">
        <v>114</v>
      </c>
      <c r="F24" s="52">
        <v>1</v>
      </c>
      <c r="G24" s="75">
        <f>1-VLOOKUP($B24,New_Raw!$A$7:$O$51,New_Raw!K$2,FALSE)</f>
        <v>0.92</v>
      </c>
      <c r="H24" s="33">
        <f>VLOOKUP($B24,New_Raw!$A$7:$O$51,New_Raw!O$2,FALSE)</f>
        <v>2020</v>
      </c>
      <c r="I24" s="58">
        <f>1-VLOOKUP($B24,New_Raw!$A$7:$O$51,New_Raw!L$2,FALSE)</f>
        <v>0.98719999999999997</v>
      </c>
      <c r="J24" s="52">
        <v>50</v>
      </c>
      <c r="K24" s="89">
        <f>VLOOKUP($B24,New_Raw!$A$7:$O$51,New_Raw!N$2,FALSE)*$AC$8</f>
        <v>146.8180989789374</v>
      </c>
      <c r="L24" s="52">
        <f>VLOOKUP($B24,New_Raw!$A$7:$O$51,New_Raw!G$2,FALSE)</f>
        <v>1500</v>
      </c>
      <c r="M24" s="49" t="str">
        <f>""</f>
        <v/>
      </c>
      <c r="N24" s="53" t="str">
        <f>MID(B24,5,1)&amp;MID(B24,8,1)&amp;MID(B24,11,1)&amp;"1"</f>
        <v>wDA1</v>
      </c>
      <c r="O24" s="82">
        <v>1</v>
      </c>
    </row>
    <row r="25" spans="2:15" x14ac:dyDescent="0.25">
      <c r="B25" s="49" t="s">
        <v>231</v>
      </c>
      <c r="C25" s="31" t="str">
        <f>"Electricity/Secondary/"&amp;VLOOKUP($B25,New_Raw!$A$7:$O$51,New_Raw!C$2,FALSE)</f>
        <v>Electricity/Secondary/ANr</v>
      </c>
      <c r="D25" s="49" t="str">
        <f>"Electricity/Secondary/"&amp;VLOOKUP($B25,New_Raw!$A$7:$O$51,New_Raw!D$2,FALSE)</f>
        <v>Electricity/Secondary/BOr</v>
      </c>
      <c r="E25" s="52" t="s">
        <v>116</v>
      </c>
      <c r="F25" s="52">
        <v>1</v>
      </c>
      <c r="G25" s="75">
        <f>1-VLOOKUP($B25,New_Raw!$A$7:$O$51,New_Raw!K$2,FALSE)</f>
        <v>0.76</v>
      </c>
      <c r="H25" s="33">
        <f>VLOOKUP($B25,New_Raw!$A$7:$O$51,New_Raw!O$2,FALSE)</f>
        <v>2020</v>
      </c>
      <c r="I25" s="58">
        <f>1-VLOOKUP($B25,New_Raw!$A$7:$O$51,New_Raw!L$2,FALSE)</f>
        <v>0.96160000000000001</v>
      </c>
      <c r="J25" s="52">
        <v>50</v>
      </c>
      <c r="K25" s="89">
        <f>VLOOKUP($B25,New_Raw!$A$7:$O$51,New_Raw!N$2,FALSE)*$AC$8</f>
        <v>239.83861716413278</v>
      </c>
      <c r="L25" s="52">
        <f>VLOOKUP($B25,New_Raw!$A$7:$O$51,New_Raw!G$2,FALSE)</f>
        <v>1500</v>
      </c>
      <c r="M25" s="49" t="str">
        <f>""</f>
        <v/>
      </c>
      <c r="N25" s="53" t="str">
        <f>MID(B25,5,1)&amp;MID(B25,8,1)&amp;MID(B25,11,1)&amp;"1"</f>
        <v>wAB1</v>
      </c>
      <c r="O25" s="82">
        <v>1</v>
      </c>
    </row>
    <row r="26" spans="2:15" x14ac:dyDescent="0.25">
      <c r="B26" s="42" t="s">
        <v>232</v>
      </c>
      <c r="C26" s="43" t="str">
        <f>"Electricity/Secondary/"&amp;VLOOKUP($B26,New_Raw!$A$7:$O$51,New_Raw!C$2,FALSE)</f>
        <v>Electricity/Secondary/BOr</v>
      </c>
      <c r="D26" s="42" t="str">
        <f>"Electricity/Secondary/"&amp;VLOOKUP($B26,New_Raw!$A$7:$O$51,New_Raw!D$2,FALSE)</f>
        <v>Electricity/Secondary/SAr</v>
      </c>
      <c r="E26" s="55" t="s">
        <v>115</v>
      </c>
      <c r="F26" s="55">
        <v>1</v>
      </c>
      <c r="G26" s="76">
        <f>1-VLOOKUP($B26,New_Raw!$A$7:$O$51,New_Raw!K$2,FALSE)</f>
        <v>0.88</v>
      </c>
      <c r="H26" s="78">
        <f>VLOOKUP($B26,New_Raw!$A$7:$O$51,New_Raw!O$2,FALSE)</f>
        <v>2020</v>
      </c>
      <c r="I26" s="59">
        <f>1-VLOOKUP($B26,New_Raw!$A$7:$O$51,New_Raw!L$2,FALSE)</f>
        <v>0.98719999999999997</v>
      </c>
      <c r="J26" s="55">
        <v>50</v>
      </c>
      <c r="K26" s="90">
        <f>VLOOKUP($B26,New_Raw!$A$7:$O$51,New_Raw!N$2,FALSE)*$AC$8</f>
        <v>220.11998197280104</v>
      </c>
      <c r="L26" s="55">
        <f>VLOOKUP($B26,New_Raw!$A$7:$O$51,New_Raw!G$2,FALSE)</f>
        <v>1000</v>
      </c>
      <c r="M26" s="42" t="str">
        <f>""</f>
        <v/>
      </c>
      <c r="N26" s="56" t="str">
        <f>MID(B26,5,1)&amp;MID(B26,8,1)&amp;MID(B26,11,1)&amp;"1"</f>
        <v>wBS1</v>
      </c>
      <c r="O26" s="83">
        <v>1</v>
      </c>
    </row>
    <row r="28" spans="2:15" ht="26.25" thickBot="1" x14ac:dyDescent="0.3">
      <c r="B28" s="20" t="s">
        <v>95</v>
      </c>
      <c r="C28" s="21" t="s">
        <v>62</v>
      </c>
      <c r="D28" s="21" t="s">
        <v>63</v>
      </c>
      <c r="E28" s="21" t="s">
        <v>72</v>
      </c>
      <c r="F28" s="21" t="s">
        <v>62</v>
      </c>
      <c r="G28" s="8" t="s">
        <v>81</v>
      </c>
      <c r="H28" s="70" t="s">
        <v>64</v>
      </c>
      <c r="I28" s="21" t="s">
        <v>65</v>
      </c>
      <c r="J28" s="22" t="s">
        <v>66</v>
      </c>
      <c r="K28" s="21" t="s">
        <v>67</v>
      </c>
      <c r="L28" s="21" t="s">
        <v>68</v>
      </c>
      <c r="M28" s="21" t="s">
        <v>69</v>
      </c>
      <c r="N28" s="21" t="s">
        <v>238</v>
      </c>
      <c r="O28" s="21" t="s">
        <v>136</v>
      </c>
    </row>
    <row r="29" spans="2:15" ht="15.75" thickTop="1" x14ac:dyDescent="0.25">
      <c r="B29" s="23" t="s">
        <v>71</v>
      </c>
      <c r="C29" s="23" t="s">
        <v>72</v>
      </c>
      <c r="D29" s="23" t="s">
        <v>72</v>
      </c>
      <c r="E29" s="23" t="s">
        <v>133</v>
      </c>
      <c r="F29" s="23" t="s">
        <v>73</v>
      </c>
      <c r="G29" s="9" t="s">
        <v>73</v>
      </c>
      <c r="H29" s="71"/>
      <c r="I29" s="23" t="s">
        <v>74</v>
      </c>
      <c r="J29" s="24"/>
      <c r="K29" s="23" t="s">
        <v>75</v>
      </c>
      <c r="L29" s="23" t="s">
        <v>8</v>
      </c>
      <c r="M29" s="23" t="s">
        <v>8</v>
      </c>
      <c r="N29" s="23"/>
      <c r="O29" s="23"/>
    </row>
    <row r="30" spans="2:15" x14ac:dyDescent="0.25">
      <c r="B30" s="27" t="s">
        <v>155</v>
      </c>
      <c r="C30" s="28" t="str">
        <f>"Electricity/Secondary/"&amp;VLOOKUP($B30,New_Raw!$B$7:$O$51,New_Raw!D$1,FALSE)</f>
        <v>Electricity/Secondary/NAr</v>
      </c>
      <c r="D30" s="27" t="str">
        <f>"Electricity/Secondary/"&amp;VLOOKUP($B30,New_Raw!$B$7:$O$51,New_Raw!C$1,FALSE)</f>
        <v>Electricity/Secondary/DRr</v>
      </c>
      <c r="E30" s="51" t="s">
        <v>114</v>
      </c>
      <c r="F30" s="51">
        <v>1</v>
      </c>
      <c r="G30" s="74">
        <f>1-VLOOKUP($B30,New_Raw!$B$7:$O$51,New_Raw!K$1,FALSE)</f>
        <v>0.91</v>
      </c>
      <c r="H30" s="77">
        <f>VLOOKUP($B30,New_Raw!$B$7:$O$51,New_Raw!O$1,FALSE)</f>
        <v>2020</v>
      </c>
      <c r="I30" s="57">
        <f>1-VLOOKUP($B30,New_Raw!$B$7:$O$51,New_Raw!L$1,FALSE)</f>
        <v>0.96160000000000001</v>
      </c>
      <c r="J30" s="51">
        <v>50</v>
      </c>
      <c r="K30" s="28"/>
      <c r="L30" s="63">
        <f>VLOOKUP($B30,New_Raw!$B$7:$O$51,New_Raw!G$1,FALSE)</f>
        <v>2000</v>
      </c>
      <c r="M30" s="27" t="str">
        <f>""</f>
        <v/>
      </c>
      <c r="N30" s="30" t="str">
        <f>N22</f>
        <v>wDN1</v>
      </c>
      <c r="O30" s="81">
        <v>-1</v>
      </c>
    </row>
    <row r="31" spans="2:15" x14ac:dyDescent="0.25">
      <c r="B31" s="49" t="s">
        <v>166</v>
      </c>
      <c r="C31" s="31" t="str">
        <f>"Electricity/Secondary/"&amp;VLOOKUP($B31,New_Raw!$B$7:$O$51,New_Raw!D$1,FALSE)</f>
        <v>Electricity/Secondary/SAr</v>
      </c>
      <c r="D31" s="49" t="str">
        <f>"Electricity/Secondary/"&amp;VLOOKUP($B31,New_Raw!$B$7:$O$51,New_Raw!C$1,FALSE)</f>
        <v>Electricity/Secondary/NAr</v>
      </c>
      <c r="E31" s="52" t="s">
        <v>134</v>
      </c>
      <c r="F31" s="52">
        <v>1</v>
      </c>
      <c r="G31" s="75">
        <f>1-VLOOKUP($B31,New_Raw!$B$7:$O$51,New_Raw!K$1,FALSE)</f>
        <v>0.92</v>
      </c>
      <c r="H31" s="33">
        <f>VLOOKUP($B31,New_Raw!$B$7:$O$51,New_Raw!O$1,FALSE)</f>
        <v>2020</v>
      </c>
      <c r="I31" s="58">
        <f>1-VLOOKUP($B31,New_Raw!$B$7:$O$51,New_Raw!L$1,FALSE)</f>
        <v>0.97440000000000004</v>
      </c>
      <c r="J31" s="52">
        <v>50</v>
      </c>
      <c r="K31" s="31"/>
      <c r="L31" s="64">
        <f>VLOOKUP($B31,New_Raw!$B$7:$O$51,New_Raw!G$1,FALSE)</f>
        <v>1500</v>
      </c>
      <c r="M31" s="49" t="str">
        <f>""</f>
        <v/>
      </c>
      <c r="N31" s="53" t="str">
        <f>N23</f>
        <v>wNS1</v>
      </c>
      <c r="O31" s="82">
        <v>-1</v>
      </c>
    </row>
    <row r="32" spans="2:15" x14ac:dyDescent="0.25">
      <c r="B32" s="49" t="s">
        <v>143</v>
      </c>
      <c r="C32" s="31" t="str">
        <f>"Electricity/Secondary/"&amp;VLOOKUP($B32,New_Raw!$B$7:$O$51,New_Raw!D$1,FALSE)</f>
        <v>Electricity/Secondary/ANr</v>
      </c>
      <c r="D32" s="49" t="str">
        <f>"Electricity/Secondary/"&amp;VLOOKUP($B32,New_Raw!$B$7:$O$51,New_Raw!C$1,FALSE)</f>
        <v>Electricity/Secondary/DRr</v>
      </c>
      <c r="E32" s="52" t="s">
        <v>288</v>
      </c>
      <c r="F32" s="52">
        <v>1</v>
      </c>
      <c r="G32" s="75">
        <f>1-VLOOKUP($B32,New_Raw!$B$7:$O$51,New_Raw!K$1,FALSE)</f>
        <v>0.92</v>
      </c>
      <c r="H32" s="33">
        <f>VLOOKUP($B32,New_Raw!$B$7:$O$51,New_Raw!O$1,FALSE)</f>
        <v>2020</v>
      </c>
      <c r="I32" s="58">
        <f>1-VLOOKUP($B32,New_Raw!$B$7:$O$51,New_Raw!L$1,FALSE)</f>
        <v>0.98719999999999997</v>
      </c>
      <c r="J32" s="52">
        <v>50</v>
      </c>
      <c r="K32" s="31"/>
      <c r="L32" s="64">
        <f>VLOOKUP($B32,New_Raw!$B$7:$O$51,New_Raw!G$1,FALSE)</f>
        <v>1500</v>
      </c>
      <c r="M32" s="49" t="str">
        <f>""</f>
        <v/>
      </c>
      <c r="N32" s="53" t="str">
        <f>N24</f>
        <v>wDA1</v>
      </c>
      <c r="O32" s="82">
        <v>-1</v>
      </c>
    </row>
    <row r="33" spans="2:15" x14ac:dyDescent="0.25">
      <c r="B33" s="49" t="s">
        <v>233</v>
      </c>
      <c r="C33" s="31" t="str">
        <f>"Electricity/Secondary/"&amp;VLOOKUP($B33,New_Raw!$B$7:$O$51,New_Raw!D$1,FALSE)</f>
        <v>Electricity/Secondary/BOr</v>
      </c>
      <c r="D33" s="49" t="str">
        <f>"Electricity/Secondary/"&amp;VLOOKUP($B33,New_Raw!$B$7:$O$51,New_Raw!C$1,FALSE)</f>
        <v>Electricity/Secondary/ANr</v>
      </c>
      <c r="E33" s="52" t="s">
        <v>313</v>
      </c>
      <c r="F33" s="52">
        <v>1</v>
      </c>
      <c r="G33" s="75">
        <f>1-VLOOKUP($B33,New_Raw!$B$7:$O$51,New_Raw!K$1,FALSE)</f>
        <v>0.76</v>
      </c>
      <c r="H33" s="33">
        <f>VLOOKUP($B33,New_Raw!$B$7:$O$51,New_Raw!O$1,FALSE)</f>
        <v>2020</v>
      </c>
      <c r="I33" s="58">
        <f>1-VLOOKUP($B33,New_Raw!$B$7:$O$51,New_Raw!L$1,FALSE)</f>
        <v>0.96160000000000001</v>
      </c>
      <c r="J33" s="52">
        <v>50</v>
      </c>
      <c r="K33" s="31"/>
      <c r="L33" s="64">
        <f>VLOOKUP($B33,New_Raw!$B$7:$O$51,New_Raw!G$1,FALSE)</f>
        <v>1500</v>
      </c>
      <c r="M33" s="49" t="str">
        <f>""</f>
        <v/>
      </c>
      <c r="N33" s="53" t="str">
        <f>N25</f>
        <v>wAB1</v>
      </c>
      <c r="O33" s="82">
        <v>-1</v>
      </c>
    </row>
    <row r="34" spans="2:15" x14ac:dyDescent="0.25">
      <c r="B34" s="42" t="s">
        <v>234</v>
      </c>
      <c r="C34" s="43" t="str">
        <f>"Electricity/Secondary/"&amp;VLOOKUP($B34,New_Raw!$B$7:$O$51,New_Raw!D$1,FALSE)</f>
        <v>Electricity/Secondary/SAr</v>
      </c>
      <c r="D34" s="42" t="str">
        <f>"Electricity/Secondary/"&amp;VLOOKUP($B34,New_Raw!$B$7:$O$51,New_Raw!C$1,FALSE)</f>
        <v>Electricity/Secondary/BOr</v>
      </c>
      <c r="E34" s="55" t="s">
        <v>312</v>
      </c>
      <c r="F34" s="55">
        <v>1</v>
      </c>
      <c r="G34" s="76">
        <f>1-VLOOKUP($B34,New_Raw!$B$7:$O$51,New_Raw!K$1,FALSE)</f>
        <v>0.88</v>
      </c>
      <c r="H34" s="48">
        <f>VLOOKUP($B34,New_Raw!$B$7:$O$51,New_Raw!O$1,FALSE)</f>
        <v>2020</v>
      </c>
      <c r="I34" s="59">
        <f>1-VLOOKUP($B34,New_Raw!$B$7:$O$51,New_Raw!L$1,FALSE)</f>
        <v>0.98719999999999997</v>
      </c>
      <c r="J34" s="55">
        <v>50</v>
      </c>
      <c r="K34" s="43"/>
      <c r="L34" s="65">
        <f>VLOOKUP($B34,New_Raw!$B$7:$O$51,New_Raw!G$1,FALSE)</f>
        <v>1000</v>
      </c>
      <c r="M34" s="42" t="str">
        <f>""</f>
        <v/>
      </c>
      <c r="N34" s="56" t="str">
        <f>N26</f>
        <v>wBS1</v>
      </c>
      <c r="O34" s="83">
        <v>-1</v>
      </c>
    </row>
    <row r="35" spans="2:15" x14ac:dyDescent="0.25">
      <c r="B35" s="3"/>
      <c r="C35" s="3"/>
      <c r="D35" s="3"/>
      <c r="E35" s="66"/>
      <c r="F35" s="66"/>
      <c r="G35" s="66"/>
      <c r="H35" s="66"/>
      <c r="I35" s="68"/>
      <c r="J35" s="66"/>
      <c r="K35" s="3"/>
      <c r="L35" s="69"/>
      <c r="M35" s="3"/>
      <c r="N35" s="67"/>
    </row>
    <row r="37" spans="2:15" ht="26.25" thickBot="1" x14ac:dyDescent="0.3">
      <c r="B37" s="20" t="s">
        <v>96</v>
      </c>
      <c r="C37" s="21" t="s">
        <v>62</v>
      </c>
      <c r="D37" s="21" t="s">
        <v>63</v>
      </c>
      <c r="E37" s="21" t="s">
        <v>72</v>
      </c>
      <c r="F37" s="21" t="s">
        <v>62</v>
      </c>
      <c r="G37" s="8" t="s">
        <v>81</v>
      </c>
      <c r="H37" s="70" t="s">
        <v>64</v>
      </c>
      <c r="I37" s="21" t="s">
        <v>65</v>
      </c>
      <c r="J37" s="22" t="s">
        <v>66</v>
      </c>
      <c r="K37" s="21" t="s">
        <v>67</v>
      </c>
      <c r="L37" s="21" t="s">
        <v>68</v>
      </c>
      <c r="M37" s="21" t="s">
        <v>69</v>
      </c>
      <c r="N37" s="21" t="s">
        <v>238</v>
      </c>
      <c r="O37" s="21" t="s">
        <v>136</v>
      </c>
    </row>
    <row r="38" spans="2:15" ht="15.75" thickTop="1" x14ac:dyDescent="0.25">
      <c r="B38" s="23" t="s">
        <v>71</v>
      </c>
      <c r="C38" s="23" t="s">
        <v>72</v>
      </c>
      <c r="D38" s="23" t="s">
        <v>72</v>
      </c>
      <c r="E38" s="23" t="s">
        <v>133</v>
      </c>
      <c r="F38" s="23" t="s">
        <v>73</v>
      </c>
      <c r="G38" s="9" t="s">
        <v>73</v>
      </c>
      <c r="H38" s="71"/>
      <c r="I38" s="23" t="s">
        <v>74</v>
      </c>
      <c r="J38" s="24"/>
      <c r="K38" s="23" t="s">
        <v>75</v>
      </c>
      <c r="L38" s="23" t="s">
        <v>8</v>
      </c>
      <c r="M38" s="23" t="s">
        <v>8</v>
      </c>
      <c r="N38" s="23"/>
      <c r="O38" s="23"/>
    </row>
    <row r="39" spans="2:15" x14ac:dyDescent="0.25">
      <c r="B39" s="28" t="s">
        <v>187</v>
      </c>
      <c r="C39" s="28" t="str">
        <f>"Electricity/Secondary/"&amp;VLOOKUP($B39,New_Raw!$A$7:$O$51,New_Raw!C$2,FALSE)</f>
        <v>Electricity/Secondary/DRr</v>
      </c>
      <c r="D39" s="27" t="str">
        <f>"Electricity/Secondary/"&amp;VLOOKUP($B39,New_Raw!$A$7:$O$51,New_Raw!D$2,FALSE)</f>
        <v>Electricity/Secondary/ZAr</v>
      </c>
      <c r="E39" s="51" t="s">
        <v>314</v>
      </c>
      <c r="F39" s="51">
        <v>1</v>
      </c>
      <c r="G39" s="74">
        <f>1-VLOOKUP($B39,New_Raw!$A$7:$O$51,New_Raw!K$2,FALSE)</f>
        <v>0.94</v>
      </c>
      <c r="H39" s="77">
        <f>VLOOKUP($B39,New_Raw!$A$7:$O$51,New_Raw!O$2,FALSE)</f>
        <v>2020</v>
      </c>
      <c r="I39" s="57">
        <f>1-VLOOKUP($B39,New_Raw!$A$7:$O$51,New_Raw!L$2,FALSE)</f>
        <v>0.99180000000000001</v>
      </c>
      <c r="J39" s="51">
        <v>50</v>
      </c>
      <c r="K39" s="88">
        <f>VLOOKUP($B39,New_Raw!$A$7:$O$51,New_Raw!N$2,FALSE)*$AC$8</f>
        <v>646.53546798534978</v>
      </c>
      <c r="L39" s="63">
        <f>VLOOKUP($B39,New_Raw!$A$7:$O$51,New_Raw!G$2,FALSE)*VLOOKUP($B39,New_Raw!$A$7:$O$51,New_Raw!I$2,FALSE)</f>
        <v>3000</v>
      </c>
      <c r="M39" s="63">
        <f>VLOOKUP($B39,New_Raw!$A$7:$O$51,New_Raw!G$2,FALSE)</f>
        <v>1500</v>
      </c>
      <c r="N39" s="30" t="str">
        <f>MID(B39,5,1)&amp;MID(B39,8,1)&amp;MID(B39,11,1)&amp;"1"</f>
        <v>7DZ1</v>
      </c>
      <c r="O39" s="81">
        <v>1</v>
      </c>
    </row>
    <row r="40" spans="2:15" x14ac:dyDescent="0.25">
      <c r="B40" s="31" t="s">
        <v>208</v>
      </c>
      <c r="C40" s="31" t="str">
        <f>"Electricity/Secondary/"&amp;VLOOKUP($B40,New_Raw!$A$7:$O$51,New_Raw!C$2,FALSE)</f>
        <v>Electricity/Secondary/ZAr</v>
      </c>
      <c r="D40" s="49" t="str">
        <f>"Electricity/Secondary/"&amp;VLOOKUP($B40,New_Raw!$A$7:$O$51,New_Raw!D$2,FALSE)</f>
        <v>Electricity/Secondary/ZIr</v>
      </c>
      <c r="E40" s="52" t="s">
        <v>315</v>
      </c>
      <c r="F40" s="52">
        <v>1</v>
      </c>
      <c r="G40" s="75">
        <f>1-VLOOKUP($B40,New_Raw!$A$7:$O$51,New_Raw!K$2,FALSE)</f>
        <v>0.94</v>
      </c>
      <c r="H40" s="33">
        <f>VLOOKUP($B40,New_Raw!$A$7:$O$51,New_Raw!O$2,FALSE)</f>
        <v>2020</v>
      </c>
      <c r="I40" s="58">
        <f>1-VLOOKUP($B40,New_Raw!$A$7:$O$51,New_Raw!L$2,FALSE)</f>
        <v>0.99180000000000001</v>
      </c>
      <c r="J40" s="52">
        <v>50</v>
      </c>
      <c r="K40" s="89">
        <f>VLOOKUP($B40,New_Raw!$A$7:$O$51,New_Raw!N$2,FALSE)*$AC$8</f>
        <v>471.53258066228068</v>
      </c>
      <c r="L40" s="52">
        <f>VLOOKUP($B40,New_Raw!$A$7:$O$51,New_Raw!G$2,FALSE)*VLOOKUP($B40,New_Raw!$A$7:$O$51,New_Raw!I$2,FALSE)</f>
        <v>3000</v>
      </c>
      <c r="M40" s="52">
        <f>VLOOKUP($B40,New_Raw!$A$7:$O$51,New_Raw!G$2,FALSE)</f>
        <v>1500</v>
      </c>
      <c r="N40" s="53" t="str">
        <f>MID(B40,5,1)&amp;MID(B40,8,1)&amp;MID(B40,11,1)&amp;"1"</f>
        <v>7ZZ1</v>
      </c>
      <c r="O40" s="82">
        <v>1</v>
      </c>
    </row>
    <row r="41" spans="2:15" x14ac:dyDescent="0.25">
      <c r="B41" s="31" t="s">
        <v>209</v>
      </c>
      <c r="C41" s="31" t="str">
        <f>"Electricity/Secondary/"&amp;VLOOKUP($B41,New_Raw!$A$7:$O$51,New_Raw!C$2,FALSE)</f>
        <v>Electricity/Secondary/ZIr</v>
      </c>
      <c r="D41" s="49" t="str">
        <f>"Electricity/Secondary/"&amp;VLOOKUP($B41,New_Raw!$A$7:$O$51,New_Raw!D$2,FALSE)</f>
        <v>Electricity/Secondary/NAr</v>
      </c>
      <c r="E41" s="52" t="s">
        <v>254</v>
      </c>
      <c r="F41" s="52">
        <v>1</v>
      </c>
      <c r="G41" s="75">
        <f>1-VLOOKUP($B41,New_Raw!$A$7:$O$51,New_Raw!K$2,FALSE)</f>
        <v>0.94</v>
      </c>
      <c r="H41" s="33">
        <f>VLOOKUP($B41,New_Raw!$A$7:$O$51,New_Raw!O$2,FALSE)</f>
        <v>2020</v>
      </c>
      <c r="I41" s="58">
        <f>1-VLOOKUP($B41,New_Raw!$A$7:$O$51,New_Raw!L$2,FALSE)</f>
        <v>0.99180000000000001</v>
      </c>
      <c r="J41" s="52">
        <v>50</v>
      </c>
      <c r="K41" s="89">
        <f>VLOOKUP($B41,New_Raw!$A$7:$O$51,New_Raw!N$2,FALSE)*$AC$8</f>
        <v>235.76629033114034</v>
      </c>
      <c r="L41" s="52">
        <f>VLOOKUP($B41,New_Raw!$A$7:$O$51,New_Raw!G$2,FALSE)*VLOOKUP($B41,New_Raw!$A$7:$O$51,New_Raw!I$2,FALSE)</f>
        <v>3000</v>
      </c>
      <c r="M41" s="52">
        <f>VLOOKUP($B41,New_Raw!$A$7:$O$51,New_Raw!G$2,FALSE)</f>
        <v>1500</v>
      </c>
      <c r="N41" s="53" t="str">
        <f>MID(B41,5,1)&amp;MID(B41,8,1)&amp;MID(B41,11,1)&amp;"1"</f>
        <v>7ZN1</v>
      </c>
      <c r="O41" s="82">
        <v>1</v>
      </c>
    </row>
    <row r="42" spans="2:15" x14ac:dyDescent="0.25">
      <c r="B42" s="43" t="s">
        <v>210</v>
      </c>
      <c r="C42" s="43" t="str">
        <f>"Electricity/Secondary/"&amp;VLOOKUP($B42,New_Raw!$A$7:$O$51,New_Raw!C$2,FALSE)</f>
        <v>Electricity/Secondary/ZIr</v>
      </c>
      <c r="D42" s="42" t="str">
        <f>"Electricity/Secondary/"&amp;VLOOKUP($B42,New_Raw!$A$7:$O$51,New_Raw!D$2,FALSE)</f>
        <v>Electricity/Secondary/SAr</v>
      </c>
      <c r="E42" s="55" t="s">
        <v>116</v>
      </c>
      <c r="F42" s="55">
        <v>1</v>
      </c>
      <c r="G42" s="76">
        <f>1-VLOOKUP($B42,New_Raw!$A$7:$O$51,New_Raw!K$2,FALSE)</f>
        <v>0.94</v>
      </c>
      <c r="H42" s="78">
        <f>VLOOKUP($B42,New_Raw!$A$7:$O$51,New_Raw!O$2,FALSE)</f>
        <v>2020</v>
      </c>
      <c r="I42" s="59">
        <f>1-VLOOKUP($B42,New_Raw!$A$7:$O$51,New_Raw!L$2,FALSE)</f>
        <v>0.99180000000000001</v>
      </c>
      <c r="J42" s="55">
        <v>50</v>
      </c>
      <c r="K42" s="90">
        <f>VLOOKUP($B42,New_Raw!$A$7:$O$51,New_Raw!N$2,FALSE)*$AC$8</f>
        <v>235.76629033114034</v>
      </c>
      <c r="L42" s="55">
        <f>VLOOKUP($B42,New_Raw!$A$7:$O$51,New_Raw!G$2,FALSE)*VLOOKUP($B42,New_Raw!$A$7:$O$51,New_Raw!I$2,FALSE)</f>
        <v>3000</v>
      </c>
      <c r="M42" s="55">
        <f>VLOOKUP($B42,New_Raw!$A$7:$O$51,New_Raw!G$2,FALSE)</f>
        <v>1500</v>
      </c>
      <c r="N42" s="56" t="str">
        <f>MID(B42,5,1)&amp;MID(B42,8,1)&amp;MID(B42,11,1)&amp;"1"</f>
        <v>7ZS1</v>
      </c>
      <c r="O42" s="83">
        <v>1</v>
      </c>
    </row>
    <row r="44" spans="2:15" ht="26.25" thickBot="1" x14ac:dyDescent="0.3">
      <c r="B44" s="20" t="s">
        <v>97</v>
      </c>
      <c r="C44" s="21" t="s">
        <v>62</v>
      </c>
      <c r="D44" s="21" t="s">
        <v>63</v>
      </c>
      <c r="E44" s="21" t="s">
        <v>72</v>
      </c>
      <c r="F44" s="21" t="s">
        <v>62</v>
      </c>
      <c r="G44" s="8" t="s">
        <v>81</v>
      </c>
      <c r="H44" s="70" t="s">
        <v>64</v>
      </c>
      <c r="I44" s="21" t="s">
        <v>65</v>
      </c>
      <c r="J44" s="22" t="s">
        <v>66</v>
      </c>
      <c r="K44" s="21" t="s">
        <v>67</v>
      </c>
      <c r="L44" s="21" t="s">
        <v>68</v>
      </c>
      <c r="M44" s="21" t="s">
        <v>69</v>
      </c>
      <c r="N44" s="21" t="s">
        <v>238</v>
      </c>
      <c r="O44" s="21" t="s">
        <v>136</v>
      </c>
    </row>
    <row r="45" spans="2:15" ht="15.75" thickTop="1" x14ac:dyDescent="0.25">
      <c r="B45" s="23" t="s">
        <v>71</v>
      </c>
      <c r="C45" s="23" t="s">
        <v>72</v>
      </c>
      <c r="D45" s="23" t="s">
        <v>72</v>
      </c>
      <c r="E45" s="23" t="s">
        <v>133</v>
      </c>
      <c r="F45" s="23" t="s">
        <v>73</v>
      </c>
      <c r="G45" s="9" t="s">
        <v>73</v>
      </c>
      <c r="H45" s="71"/>
      <c r="I45" s="23" t="s">
        <v>74</v>
      </c>
      <c r="J45" s="24"/>
      <c r="K45" s="23" t="s">
        <v>75</v>
      </c>
      <c r="L45" s="23" t="s">
        <v>8</v>
      </c>
      <c r="M45" s="23" t="s">
        <v>8</v>
      </c>
      <c r="N45" s="23"/>
      <c r="O45" s="23"/>
    </row>
    <row r="46" spans="2:15" x14ac:dyDescent="0.25">
      <c r="B46" s="27" t="s">
        <v>188</v>
      </c>
      <c r="C46" s="28" t="str">
        <f>"Electricity/Secondary/"&amp;VLOOKUP($B46,New_Raw!$B$7:$O$51,New_Raw!D$1,FALSE)</f>
        <v>Electricity/Secondary/ZAr</v>
      </c>
      <c r="D46" s="27" t="str">
        <f>"Electricity/Secondary/"&amp;VLOOKUP($B46,New_Raw!$B$7:$O$51,New_Raw!C$1,FALSE)</f>
        <v>Electricity/Secondary/DRr</v>
      </c>
      <c r="E46" s="51" t="s">
        <v>115</v>
      </c>
      <c r="F46" s="51">
        <v>1</v>
      </c>
      <c r="G46" s="74">
        <f>1-VLOOKUP($B46,New_Raw!$B$7:$O$51,New_Raw!K$1,FALSE)</f>
        <v>0.94</v>
      </c>
      <c r="H46" s="77">
        <f>VLOOKUP($B46,New_Raw!$B$7:$O$51,New_Raw!O$1,FALSE)</f>
        <v>2020</v>
      </c>
      <c r="I46" s="57">
        <f>1-VLOOKUP($B46,New_Raw!$B$7:$O$51,New_Raw!L$1,FALSE)</f>
        <v>0.99180000000000001</v>
      </c>
      <c r="J46" s="51">
        <v>50</v>
      </c>
      <c r="K46" s="28"/>
      <c r="L46" s="63">
        <f>VLOOKUP($B46,New_Raw!$B$7:$O$51,New_Raw!G$1,FALSE)*VLOOKUP($B46,New_Raw!$B$7:$O$51,New_Raw!I$1,FALSE)</f>
        <v>3000</v>
      </c>
      <c r="M46" s="63">
        <f>VLOOKUP($B46,New_Raw!$B$7:$O$51,New_Raw!G$1,FALSE)</f>
        <v>1500</v>
      </c>
      <c r="N46" s="30" t="str">
        <f>N39</f>
        <v>7DZ1</v>
      </c>
      <c r="O46" s="81">
        <v>-1</v>
      </c>
    </row>
    <row r="47" spans="2:15" x14ac:dyDescent="0.25">
      <c r="B47" s="49" t="s">
        <v>211</v>
      </c>
      <c r="C47" s="31" t="str">
        <f>"Electricity/Secondary/"&amp;VLOOKUP($B47,New_Raw!$B$7:$O$51,New_Raw!D$1,FALSE)</f>
        <v>Electricity/Secondary/ZIr</v>
      </c>
      <c r="D47" s="49" t="str">
        <f>"Electricity/Secondary/"&amp;VLOOKUP($B47,New_Raw!$B$7:$O$51,New_Raw!C$1,FALSE)</f>
        <v>Electricity/Secondary/ZAr</v>
      </c>
      <c r="E47" s="52" t="s">
        <v>117</v>
      </c>
      <c r="F47" s="52">
        <v>1</v>
      </c>
      <c r="G47" s="75">
        <f>1-VLOOKUP($B47,New_Raw!$B$7:$O$51,New_Raw!K$1,FALSE)</f>
        <v>0.94</v>
      </c>
      <c r="H47" s="33">
        <f>VLOOKUP($B47,New_Raw!$B$7:$O$51,New_Raw!O$1,FALSE)</f>
        <v>2020</v>
      </c>
      <c r="I47" s="58">
        <f>1-VLOOKUP($B47,New_Raw!$B$7:$O$51,New_Raw!L$1,FALSE)</f>
        <v>0.99180000000000001</v>
      </c>
      <c r="J47" s="52">
        <v>50</v>
      </c>
      <c r="K47" s="31"/>
      <c r="L47" s="64">
        <f>VLOOKUP($B47,New_Raw!$B$7:$O$51,New_Raw!G$1,FALSE)*VLOOKUP($B47,New_Raw!$B$7:$O$51,New_Raw!I$1,FALSE)</f>
        <v>3000</v>
      </c>
      <c r="M47" s="64">
        <f>VLOOKUP($B47,New_Raw!$B$7:$O$51,New_Raw!G$1,FALSE)</f>
        <v>1500</v>
      </c>
      <c r="N47" s="53" t="str">
        <f>N40</f>
        <v>7ZZ1</v>
      </c>
      <c r="O47" s="82">
        <v>-1</v>
      </c>
    </row>
    <row r="48" spans="2:15" x14ac:dyDescent="0.25">
      <c r="B48" s="49" t="s">
        <v>212</v>
      </c>
      <c r="C48" s="31" t="str">
        <f>"Electricity/Secondary/"&amp;VLOOKUP($B48,New_Raw!$B$7:$O$51,New_Raw!D$1,FALSE)</f>
        <v>Electricity/Secondary/NAr</v>
      </c>
      <c r="D48" s="49" t="str">
        <f>"Electricity/Secondary/"&amp;VLOOKUP($B48,New_Raw!$B$7:$O$51,New_Raw!C$1,FALSE)</f>
        <v>Electricity/Secondary/ZIr</v>
      </c>
      <c r="E48" s="52" t="s">
        <v>134</v>
      </c>
      <c r="F48" s="52">
        <v>1</v>
      </c>
      <c r="G48" s="75">
        <f>1-VLOOKUP($B48,New_Raw!$B$7:$O$51,New_Raw!K$1,FALSE)</f>
        <v>0.94</v>
      </c>
      <c r="H48" s="33">
        <f>VLOOKUP($B48,New_Raw!$B$7:$O$51,New_Raw!O$1,FALSE)</f>
        <v>2020</v>
      </c>
      <c r="I48" s="58">
        <f>1-VLOOKUP($B48,New_Raw!$B$7:$O$51,New_Raw!L$1,FALSE)</f>
        <v>0.99180000000000001</v>
      </c>
      <c r="J48" s="52">
        <v>50</v>
      </c>
      <c r="K48" s="31"/>
      <c r="L48" s="64">
        <f>VLOOKUP($B48,New_Raw!$B$7:$O$51,New_Raw!G$1,FALSE)*VLOOKUP($B48,New_Raw!$B$7:$O$51,New_Raw!I$1,FALSE)</f>
        <v>3000</v>
      </c>
      <c r="M48" s="64">
        <f>VLOOKUP($B48,New_Raw!$B$7:$O$51,New_Raw!G$1,FALSE)</f>
        <v>1500</v>
      </c>
      <c r="N48" s="53" t="str">
        <f>N41</f>
        <v>7ZN1</v>
      </c>
      <c r="O48" s="82">
        <v>-1</v>
      </c>
    </row>
    <row r="49" spans="2:15" x14ac:dyDescent="0.25">
      <c r="B49" s="42" t="s">
        <v>213</v>
      </c>
      <c r="C49" s="43" t="str">
        <f>"Electricity/Secondary/"&amp;VLOOKUP($B49,New_Raw!$B$7:$O$51,New_Raw!D$1,FALSE)</f>
        <v>Electricity/Secondary/SAr</v>
      </c>
      <c r="D49" s="42" t="str">
        <f>"Electricity/Secondary/"&amp;VLOOKUP($B49,New_Raw!$B$7:$O$51,New_Raw!C$1,FALSE)</f>
        <v>Electricity/Secondary/ZIr</v>
      </c>
      <c r="E49" s="55" t="s">
        <v>254</v>
      </c>
      <c r="F49" s="55">
        <v>1</v>
      </c>
      <c r="G49" s="76">
        <f>1-VLOOKUP($B49,New_Raw!$B$7:$O$51,New_Raw!K$1,FALSE)</f>
        <v>0.94</v>
      </c>
      <c r="H49" s="48">
        <f>VLOOKUP($B49,New_Raw!$B$7:$O$51,New_Raw!O$1,FALSE)</f>
        <v>2020</v>
      </c>
      <c r="I49" s="59">
        <f>1-VLOOKUP($B49,New_Raw!$B$7:$O$51,New_Raw!L$1,FALSE)</f>
        <v>0.99180000000000001</v>
      </c>
      <c r="J49" s="55">
        <v>51</v>
      </c>
      <c r="K49" s="43"/>
      <c r="L49" s="65">
        <f>VLOOKUP($B49,New_Raw!$B$7:$O$51,New_Raw!G$1,FALSE)*VLOOKUP($B49,New_Raw!$B$7:$O$51,New_Raw!I$1,FALSE)</f>
        <v>3000</v>
      </c>
      <c r="M49" s="65">
        <f>VLOOKUP($B49,New_Raw!$B$7:$O$51,New_Raw!G$1,FALSE)</f>
        <v>1500</v>
      </c>
      <c r="N49" s="56" t="str">
        <f>N42</f>
        <v>7ZS1</v>
      </c>
      <c r="O49" s="83">
        <v>-1</v>
      </c>
    </row>
    <row r="52" spans="2:15" ht="26.25" thickBot="1" x14ac:dyDescent="0.3">
      <c r="B52" s="20" t="s">
        <v>98</v>
      </c>
      <c r="C52" s="21" t="s">
        <v>62</v>
      </c>
      <c r="D52" s="21" t="s">
        <v>63</v>
      </c>
      <c r="E52" s="21" t="s">
        <v>72</v>
      </c>
      <c r="F52" s="21" t="s">
        <v>62</v>
      </c>
      <c r="G52" s="8" t="s">
        <v>81</v>
      </c>
      <c r="H52" s="70" t="s">
        <v>64</v>
      </c>
      <c r="I52" s="21" t="s">
        <v>65</v>
      </c>
      <c r="J52" s="22" t="s">
        <v>66</v>
      </c>
      <c r="K52" s="21" t="s">
        <v>67</v>
      </c>
      <c r="L52" s="21" t="s">
        <v>68</v>
      </c>
      <c r="M52" s="21" t="s">
        <v>69</v>
      </c>
      <c r="N52" s="21" t="s">
        <v>238</v>
      </c>
      <c r="O52" s="21" t="s">
        <v>136</v>
      </c>
    </row>
    <row r="53" spans="2:15" ht="15.75" thickTop="1" x14ac:dyDescent="0.25">
      <c r="B53" s="23" t="s">
        <v>71</v>
      </c>
      <c r="C53" s="23" t="s">
        <v>72</v>
      </c>
      <c r="D53" s="23" t="s">
        <v>72</v>
      </c>
      <c r="E53" s="23" t="s">
        <v>133</v>
      </c>
      <c r="F53" s="23" t="s">
        <v>73</v>
      </c>
      <c r="G53" s="9" t="s">
        <v>73</v>
      </c>
      <c r="H53" s="71"/>
      <c r="I53" s="23" t="s">
        <v>74</v>
      </c>
      <c r="J53" s="24"/>
      <c r="K53" s="23" t="s">
        <v>75</v>
      </c>
      <c r="L53" s="23" t="s">
        <v>8</v>
      </c>
      <c r="M53" s="23" t="s">
        <v>8</v>
      </c>
      <c r="N53" s="23"/>
      <c r="O53" s="23"/>
    </row>
    <row r="54" spans="2:15" x14ac:dyDescent="0.25">
      <c r="B54" s="28" t="s">
        <v>144</v>
      </c>
      <c r="C54" s="28" t="str">
        <f>"Electricity/Secondary/"&amp;VLOOKUP($B54,New_Raw!$A$7:$O$51,New_Raw!C$2,FALSE)</f>
        <v>Electricity/Secondary/ANr</v>
      </c>
      <c r="D54" s="27" t="str">
        <f>"Electricity/Secondary/"&amp;VLOOKUP($B54,New_Raw!$A$7:$O$51,New_Raw!D$2,FALSE)</f>
        <v>Electricity/Secondary/DRr</v>
      </c>
      <c r="E54" s="51" t="s">
        <v>116</v>
      </c>
      <c r="F54" s="51">
        <v>1</v>
      </c>
      <c r="G54" s="74">
        <f>1-VLOOKUP($B54,New_Raw!$A$7:$O$51,New_Raw!K$2,FALSE)</f>
        <v>0.98</v>
      </c>
      <c r="H54" s="77">
        <f>VLOOKUP($B54,New_Raw!$A$7:$O$51,New_Raw!O$2,FALSE)</f>
        <v>2016</v>
      </c>
      <c r="I54" s="57">
        <f>1-VLOOKUP($B54,New_Raw!$A$7:$O$51,New_Raw!L$2,FALSE)</f>
        <v>0.99539999999999995</v>
      </c>
      <c r="J54" s="51">
        <v>50</v>
      </c>
      <c r="K54" s="88">
        <f>VLOOKUP($B54,New_Raw!$A$7:$O$51,New_Raw!N$2,FALSE)*$AC$8</f>
        <v>167.50123263071472</v>
      </c>
      <c r="L54" s="63">
        <f>VLOOKUP($B54,New_Raw!$A$7:$O$51,New_Raw!G$2,FALSE)*VLOOKUP($B54,New_Raw!$A$7:$O$51,New_Raw!I$2,FALSE)</f>
        <v>600</v>
      </c>
      <c r="M54" s="63">
        <f>VLOOKUP($B54,New_Raw!$A$7:$O$51,New_Raw!G$2,FALSE)</f>
        <v>600</v>
      </c>
      <c r="N54" s="86" t="str">
        <f t="shared" ref="N54:N66" si="2">MID(B54,5,1)&amp;MID(B54,8,1)&amp;MID(B54,11,1)&amp;"1"</f>
        <v>oAD1</v>
      </c>
      <c r="O54" s="81">
        <v>1</v>
      </c>
    </row>
    <row r="55" spans="2:15" x14ac:dyDescent="0.25">
      <c r="B55" s="31" t="s">
        <v>235</v>
      </c>
      <c r="C55" s="31" t="str">
        <f>"Electricity/Secondary/"&amp;VLOOKUP($B55,New_Raw!$A$7:$O$51,New_Raw!C$2,FALSE)</f>
        <v>Electricity/Secondary/BOr</v>
      </c>
      <c r="D55" s="49" t="str">
        <f>"Electricity/Secondary/"&amp;VLOOKUP($B55,New_Raw!$A$7:$O$51,New_Raw!D$2,FALSE)</f>
        <v>Electricity/Secondary/SAr</v>
      </c>
      <c r="E55" s="52" t="s">
        <v>117</v>
      </c>
      <c r="F55" s="52">
        <v>1</v>
      </c>
      <c r="G55" s="75">
        <f>1-VLOOKUP($B55,New_Raw!$A$7:$O$51,New_Raw!K$2,FALSE)</f>
        <v>0.98</v>
      </c>
      <c r="H55" s="33">
        <f>VLOOKUP($B55,New_Raw!$A$7:$O$51,New_Raw!O$2,FALSE)</f>
        <v>2012</v>
      </c>
      <c r="I55" s="58">
        <f>1-VLOOKUP($B55,New_Raw!$A$7:$O$51,New_Raw!L$2,FALSE)</f>
        <v>0.99629999999999996</v>
      </c>
      <c r="J55" s="52">
        <v>50</v>
      </c>
      <c r="K55" s="89">
        <f>VLOOKUP($B55,New_Raw!$A$7:$O$51,New_Raw!N$2,FALSE)*$AC$8</f>
        <v>104.59449971054225</v>
      </c>
      <c r="L55" s="52">
        <f>VLOOKUP($B55,New_Raw!$A$7:$O$51,New_Raw!G$2,FALSE)*VLOOKUP($B55,New_Raw!$A$7:$O$51,New_Raw!I$2,FALSE)</f>
        <v>500</v>
      </c>
      <c r="M55" s="52">
        <f>VLOOKUP($B55,New_Raw!$A$7:$O$51,New_Raw!G$2,FALSE)</f>
        <v>500</v>
      </c>
      <c r="N55" s="84" t="str">
        <f t="shared" si="2"/>
        <v>oBS1</v>
      </c>
      <c r="O55" s="82">
        <v>1</v>
      </c>
    </row>
    <row r="56" spans="2:15" x14ac:dyDescent="0.25">
      <c r="B56" s="49" t="s">
        <v>189</v>
      </c>
      <c r="C56" s="31" t="str">
        <f>"Electricity/Secondary/"&amp;VLOOKUP($B56,New_Raw!$A$7:$O$51,New_Raw!C$2,FALSE)</f>
        <v>Electricity/Secondary/DRr</v>
      </c>
      <c r="D56" s="49" t="str">
        <f>"Electricity/Secondary/"&amp;VLOOKUP($B56,New_Raw!$A$7:$O$51,New_Raw!D$2,FALSE)</f>
        <v>Electricity/Secondary/ZAr</v>
      </c>
      <c r="E56" s="52" t="s">
        <v>134</v>
      </c>
      <c r="F56" s="52">
        <v>1</v>
      </c>
      <c r="G56" s="75">
        <f>1-VLOOKUP($B56,New_Raw!$A$7:$O$51,New_Raw!K$2,FALSE)</f>
        <v>0.99</v>
      </c>
      <c r="H56" s="33">
        <f>VLOOKUP($B56,New_Raw!$A$7:$O$51,New_Raw!O$2,FALSE)</f>
        <v>2017</v>
      </c>
      <c r="I56" s="58">
        <f>1-VLOOKUP($B56,New_Raw!$A$7:$O$51,New_Raw!L$2,FALSE)</f>
        <v>0.99539999999999995</v>
      </c>
      <c r="J56" s="52">
        <v>50</v>
      </c>
      <c r="K56" s="89">
        <f>VLOOKUP($B56,New_Raw!$A$7:$O$51,New_Raw!N$2,FALSE)*$AC$8</f>
        <v>75.23087991475478</v>
      </c>
      <c r="L56" s="52">
        <f>VLOOKUP($B56,New_Raw!$A$7:$O$51,New_Raw!G$2,FALSE)*VLOOKUP($B56,New_Raw!$A$7:$O$51,New_Raw!I$2,FALSE)</f>
        <v>500</v>
      </c>
      <c r="M56" s="52">
        <f>VLOOKUP($B56,New_Raw!$A$7:$O$51,New_Raw!G$2,FALSE)</f>
        <v>500</v>
      </c>
      <c r="N56" s="84" t="str">
        <f t="shared" si="2"/>
        <v>oDZ1</v>
      </c>
      <c r="O56" s="82">
        <v>1</v>
      </c>
    </row>
    <row r="57" spans="2:15" x14ac:dyDescent="0.25">
      <c r="B57" s="49" t="s">
        <v>167</v>
      </c>
      <c r="C57" s="31" t="str">
        <f>"Electricity/Secondary/"&amp;VLOOKUP($B57,New_Raw!$A$7:$O$51,New_Raw!C$2,FALSE)</f>
        <v>Electricity/Secondary/LEr</v>
      </c>
      <c r="D57" s="49" t="str">
        <f>"Electricity/Secondary/"&amp;VLOOKUP($B57,New_Raw!$A$7:$O$51,New_Raw!D$2,FALSE)</f>
        <v>Electricity/Secondary/SAr</v>
      </c>
      <c r="E57" s="52" t="s">
        <v>134</v>
      </c>
      <c r="F57" s="52">
        <v>1</v>
      </c>
      <c r="G57" s="75">
        <f>1-VLOOKUP($B57,New_Raw!$A$7:$O$51,New_Raw!K$2,FALSE)</f>
        <v>1</v>
      </c>
      <c r="H57" s="33">
        <f>VLOOKUP($B57,New_Raw!$A$7:$O$51,New_Raw!O$2,FALSE)</f>
        <v>2015</v>
      </c>
      <c r="I57" s="58">
        <f>1-VLOOKUP($B57,New_Raw!$A$7:$O$51,New_Raw!L$2,FALSE)</f>
        <v>1</v>
      </c>
      <c r="J57" s="52">
        <v>50</v>
      </c>
      <c r="K57" s="89">
        <f>VLOOKUP($B57,New_Raw!$A$7:$O$51,New_Raw!N$2,FALSE)*$AC$8</f>
        <v>53.583247802531901</v>
      </c>
      <c r="L57" s="52">
        <f>VLOOKUP($B57,New_Raw!$A$7:$O$51,New_Raw!G$2,FALSE)*VLOOKUP($B57,New_Raw!$A$7:$O$51,New_Raw!I$2,FALSE)</f>
        <v>130</v>
      </c>
      <c r="M57" s="52">
        <f>VLOOKUP($B57,New_Raw!$A$7:$O$51,New_Raw!G$2,FALSE)</f>
        <v>130</v>
      </c>
      <c r="N57" s="84" t="str">
        <f t="shared" si="2"/>
        <v>oLS1</v>
      </c>
      <c r="O57" s="82">
        <v>1</v>
      </c>
    </row>
    <row r="58" spans="2:15" x14ac:dyDescent="0.25">
      <c r="B58" s="49" t="s">
        <v>149</v>
      </c>
      <c r="C58" s="31" t="str">
        <f>"Electricity/Secondary/"&amp;VLOOKUP($B58,New_Raw!$A$7:$O$51,New_Raw!C$2,FALSE)</f>
        <v>Electricity/Secondary/MAr</v>
      </c>
      <c r="D58" s="49" t="str">
        <f>"Electricity/Secondary/"&amp;VLOOKUP($B58,New_Raw!$A$7:$O$51,New_Raw!D$2,FALSE)</f>
        <v>Electricity/Secondary/MOr</v>
      </c>
      <c r="E58" s="52" t="s">
        <v>114</v>
      </c>
      <c r="F58" s="52">
        <v>1</v>
      </c>
      <c r="G58" s="75">
        <f>1-VLOOKUP($B58,New_Raw!$A$7:$O$51,New_Raw!K$2,FALSE)</f>
        <v>0.98</v>
      </c>
      <c r="H58" s="33">
        <f>VLOOKUP($B58,New_Raw!$A$7:$O$51,New_Raw!O$2,FALSE)</f>
        <v>2017</v>
      </c>
      <c r="I58" s="58">
        <f>1-VLOOKUP($B58,New_Raw!$A$7:$O$51,New_Raw!L$2,FALSE)</f>
        <v>0.99539999999999995</v>
      </c>
      <c r="J58" s="52">
        <v>50</v>
      </c>
      <c r="K58" s="89">
        <f>VLOOKUP($B58,New_Raw!$A$7:$O$51,New_Raw!N$2,FALSE)*$AC$8</f>
        <v>105.23749868417265</v>
      </c>
      <c r="L58" s="52">
        <f>VLOOKUP($B58,New_Raw!$A$7:$O$51,New_Raw!G$2,FALSE)*VLOOKUP($B58,New_Raw!$A$7:$O$51,New_Raw!I$2,FALSE)</f>
        <v>600</v>
      </c>
      <c r="M58" s="52">
        <f>VLOOKUP($B58,New_Raw!$A$7:$O$51,New_Raw!G$2,FALSE)</f>
        <v>600</v>
      </c>
      <c r="N58" s="84" t="str">
        <f t="shared" si="2"/>
        <v>oMM1</v>
      </c>
      <c r="O58" s="82">
        <v>1</v>
      </c>
    </row>
    <row r="59" spans="2:15" x14ac:dyDescent="0.25">
      <c r="B59" s="49" t="s">
        <v>150</v>
      </c>
      <c r="C59" s="31" t="str">
        <f>"Electricity/Secondary/"&amp;VLOOKUP($B59,New_Raw!$A$7:$O$51,New_Raw!C$2,FALSE)</f>
        <v>Electricity/Secondary/MAr</v>
      </c>
      <c r="D59" s="49" t="str">
        <f>"Electricity/Secondary/"&amp;VLOOKUP($B59,New_Raw!$A$7:$O$51,New_Raw!D$2,FALSE)</f>
        <v>Electricity/Secondary/MOr</v>
      </c>
      <c r="E59" s="52" t="s">
        <v>115</v>
      </c>
      <c r="F59" s="52">
        <v>1</v>
      </c>
      <c r="G59" s="75">
        <f>1-VLOOKUP($B59,New_Raw!$A$7:$O$51,New_Raw!K$2,FALSE)</f>
        <v>0.97</v>
      </c>
      <c r="H59" s="33">
        <f>VLOOKUP($B59,New_Raw!$A$7:$O$51,New_Raw!O$2,FALSE)</f>
        <v>2015</v>
      </c>
      <c r="I59" s="58">
        <f>1-VLOOKUP($B59,New_Raw!$A$7:$O$51,New_Raw!L$2,FALSE)</f>
        <v>0.996</v>
      </c>
      <c r="J59" s="52">
        <v>50</v>
      </c>
      <c r="K59" s="89">
        <f>VLOOKUP($B59,New_Raw!$A$7:$O$51,New_Raw!N$2,FALSE)*$AC$8</f>
        <v>125.38479985792463</v>
      </c>
      <c r="L59" s="52">
        <f>VLOOKUP($B59,New_Raw!$A$7:$O$51,New_Raw!G$2,FALSE)*VLOOKUP($B59,New_Raw!$A$7:$O$51,New_Raw!I$2,FALSE)</f>
        <v>300</v>
      </c>
      <c r="M59" s="52">
        <f>VLOOKUP($B59,New_Raw!$A$7:$O$51,New_Raw!G$2,FALSE)</f>
        <v>300</v>
      </c>
      <c r="N59" s="84" t="str">
        <f>MID(B59,5,1)&amp;MID(B59,8,1)&amp;MID(B59,11,1)&amp;"2"</f>
        <v>oMM2</v>
      </c>
      <c r="O59" s="82">
        <v>1</v>
      </c>
    </row>
    <row r="60" spans="2:15" x14ac:dyDescent="0.25">
      <c r="B60" s="49" t="s">
        <v>190</v>
      </c>
      <c r="C60" s="31" t="str">
        <f>"Electricity/Secondary/"&amp;VLOOKUP($B60,New_Raw!$A$7:$O$51,New_Raw!C$2,FALSE)</f>
        <v>Electricity/Secondary/MAr</v>
      </c>
      <c r="D60" s="49" t="str">
        <f>"Electricity/Secondary/"&amp;VLOOKUP($B60,New_Raw!$A$7:$O$51,New_Raw!D$2,FALSE)</f>
        <v>Electricity/Secondary/ZAr</v>
      </c>
      <c r="E60" s="52" t="s">
        <v>254</v>
      </c>
      <c r="F60" s="52">
        <v>1</v>
      </c>
      <c r="G60" s="75">
        <f>1-VLOOKUP($B60,New_Raw!$A$7:$O$51,New_Raw!K$2,FALSE)</f>
        <v>0.96</v>
      </c>
      <c r="H60" s="33">
        <f>VLOOKUP($B60,New_Raw!$A$7:$O$51,New_Raw!O$2,FALSE)</f>
        <v>2018</v>
      </c>
      <c r="I60" s="58">
        <f>1-VLOOKUP($B60,New_Raw!$A$7:$O$51,New_Raw!L$2,FALSE)</f>
        <v>1</v>
      </c>
      <c r="J60" s="52">
        <v>50</v>
      </c>
      <c r="K60" s="89">
        <f>VLOOKUP($B60,New_Raw!$A$7:$O$51,New_Raw!N$2,FALSE)*$AC$8</f>
        <v>445.81262171706538</v>
      </c>
      <c r="L60" s="52">
        <f>VLOOKUP($B60,New_Raw!$A$7:$O$51,New_Raw!G$2,FALSE)*VLOOKUP($B60,New_Raw!$A$7:$O$51,New_Raw!I$2,FALSE)</f>
        <v>200</v>
      </c>
      <c r="M60" s="52">
        <f>VLOOKUP($B60,New_Raw!$A$7:$O$51,New_Raw!G$2,FALSE)</f>
        <v>200</v>
      </c>
      <c r="N60" s="84" t="str">
        <f t="shared" si="2"/>
        <v>oMZ1</v>
      </c>
      <c r="O60" s="82">
        <v>1</v>
      </c>
    </row>
    <row r="61" spans="2:15" x14ac:dyDescent="0.25">
      <c r="B61" s="49" t="s">
        <v>168</v>
      </c>
      <c r="C61" s="31" t="str">
        <f>"Electricity/Secondary/"&amp;VLOOKUP($B61,New_Raw!$A$7:$O$51,New_Raw!C$2,FALSE)</f>
        <v>Electricity/Secondary/MOr</v>
      </c>
      <c r="D61" s="49" t="str">
        <f>"Electricity/Secondary/"&amp;VLOOKUP($B61,New_Raw!$A$7:$O$51,New_Raw!D$2,FALSE)</f>
        <v>Electricity/Secondary/SAr</v>
      </c>
      <c r="E61" s="52" t="s">
        <v>254</v>
      </c>
      <c r="F61" s="52">
        <v>1</v>
      </c>
      <c r="G61" s="75">
        <f>1-VLOOKUP($B61,New_Raw!$A$7:$O$51,New_Raw!K$2,FALSE)</f>
        <v>0.98</v>
      </c>
      <c r="H61" s="33">
        <f>VLOOKUP($B61,New_Raw!$A$7:$O$51,New_Raw!O$2,FALSE)</f>
        <v>2018</v>
      </c>
      <c r="I61" s="58">
        <f>1-VLOOKUP($B61,New_Raw!$A$7:$O$51,New_Raw!L$2,FALSE)</f>
        <v>0.99399999999999999</v>
      </c>
      <c r="J61" s="52">
        <v>50</v>
      </c>
      <c r="K61" s="89">
        <f>VLOOKUP($B61,New_Raw!$A$7:$O$51,New_Raw!N$2,FALSE)*$AC$8</f>
        <v>131.49329010741329</v>
      </c>
      <c r="L61" s="52">
        <f>VLOOKUP($B61,New_Raw!$A$7:$O$51,New_Raw!G$2,FALSE)*VLOOKUP($B61,New_Raw!$A$7:$O$51,New_Raw!I$2,FALSE)</f>
        <v>600</v>
      </c>
      <c r="M61" s="52">
        <f>VLOOKUP($B61,New_Raw!$A$7:$O$51,New_Raw!G$2,FALSE)</f>
        <v>600</v>
      </c>
      <c r="N61" s="84" t="str">
        <f t="shared" si="2"/>
        <v>oMS1</v>
      </c>
      <c r="O61" s="82">
        <v>1</v>
      </c>
    </row>
    <row r="62" spans="2:15" x14ac:dyDescent="0.25">
      <c r="B62" s="49" t="s">
        <v>214</v>
      </c>
      <c r="C62" s="31" t="str">
        <f>"Electricity/Secondary/"&amp;VLOOKUP($B62,New_Raw!$A$7:$O$51,New_Raw!C$2,FALSE)</f>
        <v>Electricity/Secondary/MOr</v>
      </c>
      <c r="D62" s="49" t="str">
        <f>"Electricity/Secondary/"&amp;VLOOKUP($B62,New_Raw!$A$7:$O$51,New_Raw!D$2,FALSE)</f>
        <v>Electricity/Secondary/ZIr</v>
      </c>
      <c r="E62" s="52" t="s">
        <v>255</v>
      </c>
      <c r="F62" s="52">
        <v>1</v>
      </c>
      <c r="G62" s="75">
        <f>1-VLOOKUP($B62,New_Raw!$A$7:$O$51,New_Raw!K$2,FALSE)</f>
        <v>0.97</v>
      </c>
      <c r="H62" s="33">
        <f>VLOOKUP($B62,New_Raw!$A$7:$O$51,New_Raw!O$2,FALSE)</f>
        <v>2017</v>
      </c>
      <c r="I62" s="58">
        <f>1-VLOOKUP($B62,New_Raw!$A$7:$O$51,New_Raw!L$2,FALSE)</f>
        <v>0.99539999999999995</v>
      </c>
      <c r="J62" s="52">
        <v>50</v>
      </c>
      <c r="K62" s="89">
        <f>VLOOKUP($B62,New_Raw!$A$7:$O$51,New_Raw!N$2,FALSE)*$AC$8</f>
        <v>105.02316569296252</v>
      </c>
      <c r="L62" s="52">
        <f>VLOOKUP($B62,New_Raw!$A$7:$O$51,New_Raw!G$2,FALSE)*VLOOKUP($B62,New_Raw!$A$7:$O$51,New_Raw!I$2,FALSE)</f>
        <v>500</v>
      </c>
      <c r="M62" s="52">
        <f>VLOOKUP($B62,New_Raw!$A$7:$O$51,New_Raw!G$2,FALSE)</f>
        <v>500</v>
      </c>
      <c r="N62" s="84" t="str">
        <f>MID(B62,5,1)&amp;MID(B62,8,1)&amp;MID(B62,11,1)&amp;"2"</f>
        <v>oMZ2</v>
      </c>
      <c r="O62" s="82">
        <v>1</v>
      </c>
    </row>
    <row r="63" spans="2:15" x14ac:dyDescent="0.25">
      <c r="B63" s="49" t="s">
        <v>169</v>
      </c>
      <c r="C63" s="31" t="str">
        <f>"Electricity/Secondary/"&amp;VLOOKUP($B63,New_Raw!$A$7:$O$51,New_Raw!C$2,FALSE)</f>
        <v>Electricity/Secondary/NAr</v>
      </c>
      <c r="D63" s="49" t="str">
        <f>"Electricity/Secondary/"&amp;VLOOKUP($B63,New_Raw!$A$7:$O$51,New_Raw!D$2,FALSE)</f>
        <v>Electricity/Secondary/SAr</v>
      </c>
      <c r="E63" s="52" t="s">
        <v>255</v>
      </c>
      <c r="F63" s="52">
        <v>1</v>
      </c>
      <c r="G63" s="75">
        <f>1-VLOOKUP($B63,New_Raw!$A$7:$O$51,New_Raw!K$2,FALSE)</f>
        <v>0.92999999999999994</v>
      </c>
      <c r="H63" s="33">
        <f>VLOOKUP($B63,New_Raw!$A$7:$O$51,New_Raw!O$2,FALSE)</f>
        <v>2018</v>
      </c>
      <c r="I63" s="58">
        <f>1-VLOOKUP($B63,New_Raw!$A$7:$O$51,New_Raw!L$2,FALSE)</f>
        <v>0.99250000000000005</v>
      </c>
      <c r="J63" s="52">
        <v>50</v>
      </c>
      <c r="K63" s="89">
        <f>VLOOKUP($B63,New_Raw!$A$7:$O$51,New_Raw!N$2,FALSE)*$AC$8</f>
        <v>342.93278593620414</v>
      </c>
      <c r="L63" s="52">
        <f>VLOOKUP($B63,New_Raw!$A$7:$O$51,New_Raw!G$2,FALSE)*VLOOKUP($B63,New_Raw!$A$7:$O$51,New_Raw!I$2,FALSE)</f>
        <v>300</v>
      </c>
      <c r="M63" s="52">
        <f>VLOOKUP($B63,New_Raw!$A$7:$O$51,New_Raw!G$2,FALSE)</f>
        <v>300</v>
      </c>
      <c r="N63" s="84" t="str">
        <f t="shared" si="2"/>
        <v>oNS1</v>
      </c>
      <c r="O63" s="82">
        <v>1</v>
      </c>
    </row>
    <row r="64" spans="2:15" x14ac:dyDescent="0.25">
      <c r="B64" s="49" t="s">
        <v>178</v>
      </c>
      <c r="C64" s="31" t="str">
        <f>"Electricity/Secondary/"&amp;VLOOKUP($B64,New_Raw!$A$7:$O$51,New_Raw!C$2,FALSE)</f>
        <v>Electricity/Secondary/SAr</v>
      </c>
      <c r="D64" s="49" t="str">
        <f>"Electricity/Secondary/"&amp;VLOOKUP($B64,New_Raw!$A$7:$O$51,New_Raw!D$2,FALSE)</f>
        <v>Electricity/Secondary/SWr</v>
      </c>
      <c r="E64" s="52" t="s">
        <v>114</v>
      </c>
      <c r="F64" s="52">
        <v>1</v>
      </c>
      <c r="G64" s="75">
        <f>1-VLOOKUP($B64,New_Raw!$A$7:$O$51,New_Raw!K$2,FALSE)</f>
        <v>0.99</v>
      </c>
      <c r="H64" s="33">
        <f>VLOOKUP($B64,New_Raw!$A$7:$O$51,New_Raw!O$2,FALSE)</f>
        <v>2018</v>
      </c>
      <c r="I64" s="58">
        <f>1-VLOOKUP($B64,New_Raw!$A$7:$O$51,New_Raw!L$2,FALSE)</f>
        <v>0.99909999999999999</v>
      </c>
      <c r="J64" s="52">
        <v>50</v>
      </c>
      <c r="K64" s="89">
        <f>VLOOKUP($B64,New_Raw!$A$7:$O$51,New_Raw!N$2,FALSE)*$AC$8</f>
        <v>16.717973314389951</v>
      </c>
      <c r="L64" s="52">
        <f>VLOOKUP($B64,New_Raw!$A$7:$O$51,New_Raw!G$2,FALSE)*VLOOKUP($B64,New_Raw!$A$7:$O$51,New_Raw!I$2,FALSE)</f>
        <v>450</v>
      </c>
      <c r="M64" s="52">
        <f>VLOOKUP($B64,New_Raw!$A$7:$O$51,New_Raw!G$2,FALSE)</f>
        <v>450</v>
      </c>
      <c r="N64" s="84" t="str">
        <f t="shared" si="2"/>
        <v>oSS1</v>
      </c>
      <c r="O64" s="82">
        <v>1</v>
      </c>
    </row>
    <row r="65" spans="2:15" x14ac:dyDescent="0.25">
      <c r="B65" s="49" t="s">
        <v>309</v>
      </c>
      <c r="C65" s="31" t="str">
        <f>"Electricity/Secondary/"&amp;VLOOKUP($B65,New_Raw!$A$7:$O$51,New_Raw!C$2,FALSE)</f>
        <v>Electricity/Secondary/NAr</v>
      </c>
      <c r="D65" s="49" t="str">
        <f>"Electricity/Secondary/"&amp;VLOOKUP($B65,New_Raw!$A$7:$O$51,New_Raw!D$2,FALSE)</f>
        <v>Electricity/Secondary/Anr</v>
      </c>
      <c r="E65" s="52" t="s">
        <v>116</v>
      </c>
      <c r="F65" s="52">
        <v>1</v>
      </c>
      <c r="G65" s="75">
        <f>1-VLOOKUP($B65,New_Raw!$A$7:$O$51,New_Raw!K$2,FALSE)</f>
        <v>0.99</v>
      </c>
      <c r="H65" s="33">
        <f>VLOOKUP($B65,New_Raw!$A$7:$O$51,New_Raw!O$2,FALSE)</f>
        <v>2016</v>
      </c>
      <c r="I65" s="58">
        <f>1-VLOOKUP($B65,New_Raw!$A$7:$O$51,New_Raw!L$2,FALSE)</f>
        <v>0.9909</v>
      </c>
      <c r="J65" s="52">
        <v>51</v>
      </c>
      <c r="K65" s="89">
        <f>VLOOKUP($B65,New_Raw!$A$7:$O$51,New_Raw!N$2,FALSE)*$AC$8</f>
        <v>257.19958945215308</v>
      </c>
      <c r="L65" s="52">
        <f>VLOOKUP($B65,New_Raw!$A$7:$O$51,New_Raw!G$2,FALSE)*VLOOKUP($B65,New_Raw!$A$7:$O$51,New_Raw!I$2,FALSE)</f>
        <v>400</v>
      </c>
      <c r="M65" s="52">
        <f>VLOOKUP($B65,New_Raw!$A$7:$O$51,New_Raw!G$2,FALSE)</f>
        <v>400</v>
      </c>
      <c r="N65" s="84" t="str">
        <f t="shared" ref="N65" si="3">MID(B65,5,1)&amp;MID(B65,8,1)&amp;MID(B65,11,1)&amp;"1"</f>
        <v>oNA1</v>
      </c>
      <c r="O65" s="82">
        <v>1</v>
      </c>
    </row>
    <row r="66" spans="2:15" x14ac:dyDescent="0.25">
      <c r="B66" s="42" t="s">
        <v>191</v>
      </c>
      <c r="C66" s="43" t="str">
        <f>"Electricity/Secondary/"&amp;VLOOKUP($B66,New_Raw!$A$7:$O$51,New_Raw!C$2,FALSE)</f>
        <v>Electricity/Secondary/TAr</v>
      </c>
      <c r="D66" s="42" t="str">
        <f>"Electricity/Secondary/"&amp;VLOOKUP($B66,New_Raw!$A$7:$O$51,New_Raw!D$2,FALSE)</f>
        <v>Electricity/Secondary/ZAr</v>
      </c>
      <c r="E66" s="55" t="s">
        <v>255</v>
      </c>
      <c r="F66" s="55">
        <v>1</v>
      </c>
      <c r="G66" s="76">
        <f>1-VLOOKUP($B66,New_Raw!$A$7:$O$51,New_Raw!K$2,FALSE)</f>
        <v>0.94</v>
      </c>
      <c r="H66" s="48">
        <f>VLOOKUP($B66,New_Raw!$A$7:$O$51,New_Raw!O$2,FALSE)</f>
        <v>2016</v>
      </c>
      <c r="I66" s="59">
        <f>1-VLOOKUP($B66,New_Raw!$A$7:$O$51,New_Raw!L$2,FALSE)</f>
        <v>0.99250000000000005</v>
      </c>
      <c r="J66" s="44">
        <v>50</v>
      </c>
      <c r="K66" s="90">
        <f>VLOOKUP($B66,New_Raw!$A$7:$O$51,New_Raw!N$2,FALSE)*$AC$8</f>
        <v>218.61965103433013</v>
      </c>
      <c r="L66" s="55">
        <f>VLOOKUP($B66,New_Raw!$A$7:$O$51,New_Raw!G$2,FALSE)*VLOOKUP($B66,New_Raw!$A$7:$O$51,New_Raw!I$2,FALSE)</f>
        <v>400</v>
      </c>
      <c r="M66" s="55">
        <f>VLOOKUP($B66,New_Raw!$A$7:$O$51,New_Raw!G$2,FALSE)</f>
        <v>400</v>
      </c>
      <c r="N66" s="85" t="str">
        <f t="shared" si="2"/>
        <v>oTZ1</v>
      </c>
      <c r="O66" s="83">
        <v>1</v>
      </c>
    </row>
    <row r="67" spans="2:15" x14ac:dyDescent="0.25">
      <c r="B67" s="42" t="s">
        <v>316</v>
      </c>
      <c r="C67" s="43" t="str">
        <f>"Electricity/Secondary/"&amp;VLOOKUP($B67,New_Raw!$A$7:$O$51,New_Raw!C$2,FALSE)</f>
        <v>Electricity/Secondary/SAr</v>
      </c>
      <c r="D67" s="42" t="str">
        <f>"Electricity/Secondary/"&amp;VLOOKUP($B67,New_Raw!$A$7:$O$51,New_Raw!D$2,FALSE)</f>
        <v>Electricity/Secondary/ZIr</v>
      </c>
      <c r="E67" s="55" t="s">
        <v>318</v>
      </c>
      <c r="F67" s="55">
        <v>1</v>
      </c>
      <c r="G67" s="76">
        <f>1-VLOOKUP($B67,New_Raw!$A$7:$O$51,New_Raw!K$2,FALSE)</f>
        <v>0.94</v>
      </c>
      <c r="H67" s="48">
        <f>VLOOKUP($B67,New_Raw!$A$7:$O$51,New_Raw!O$2,FALSE)</f>
        <v>2017</v>
      </c>
      <c r="I67" s="59">
        <f>1-VLOOKUP($B67,New_Raw!$A$7:$O$51,New_Raw!L$2,FALSE)</f>
        <v>0.99180000000000001</v>
      </c>
      <c r="J67" s="44">
        <v>50</v>
      </c>
      <c r="K67" s="90">
        <f>VLOOKUP($B67,New_Raw!$A$7:$O$51,New_Raw!N$2,FALSE)*$AC$8</f>
        <v>235.76629033114034</v>
      </c>
      <c r="L67" s="55">
        <f>VLOOKUP($B67,New_Raw!$A$7:$O$51,New_Raw!G$2,FALSE)*VLOOKUP($B67,New_Raw!$A$7:$O$51,New_Raw!I$2,FALSE)</f>
        <v>650</v>
      </c>
      <c r="M67" s="55">
        <f>VLOOKUP($B67,New_Raw!$A$7:$O$51,New_Raw!G$2,FALSE)</f>
        <v>650</v>
      </c>
      <c r="N67" s="85" t="str">
        <f t="shared" ref="N67" si="4">MID(B67,5,1)&amp;MID(B67,8,1)&amp;MID(B67,11,1)&amp;"1"</f>
        <v>oSZ1</v>
      </c>
      <c r="O67" s="83">
        <v>1</v>
      </c>
    </row>
    <row r="69" spans="2:15" ht="26.25" thickBot="1" x14ac:dyDescent="0.3">
      <c r="B69" s="20" t="s">
        <v>99</v>
      </c>
      <c r="C69" s="21" t="s">
        <v>62</v>
      </c>
      <c r="D69" s="21" t="s">
        <v>63</v>
      </c>
      <c r="E69" s="21" t="s">
        <v>72</v>
      </c>
      <c r="F69" s="21" t="s">
        <v>62</v>
      </c>
      <c r="G69" s="8" t="s">
        <v>81</v>
      </c>
      <c r="H69" s="70" t="s">
        <v>64</v>
      </c>
      <c r="I69" s="21" t="s">
        <v>65</v>
      </c>
      <c r="J69" s="22" t="s">
        <v>66</v>
      </c>
      <c r="K69" s="21" t="s">
        <v>67</v>
      </c>
      <c r="L69" s="21" t="s">
        <v>68</v>
      </c>
      <c r="M69" s="21" t="s">
        <v>69</v>
      </c>
      <c r="N69" s="21" t="s">
        <v>238</v>
      </c>
      <c r="O69" s="21" t="s">
        <v>136</v>
      </c>
    </row>
    <row r="70" spans="2:15" ht="15.75" thickTop="1" x14ac:dyDescent="0.25">
      <c r="B70" s="23" t="s">
        <v>71</v>
      </c>
      <c r="C70" s="23" t="s">
        <v>72</v>
      </c>
      <c r="D70" s="23" t="s">
        <v>72</v>
      </c>
      <c r="E70" s="23" t="s">
        <v>133</v>
      </c>
      <c r="F70" s="23" t="s">
        <v>73</v>
      </c>
      <c r="G70" s="9" t="s">
        <v>73</v>
      </c>
      <c r="H70" s="71"/>
      <c r="I70" s="23" t="s">
        <v>74</v>
      </c>
      <c r="J70" s="24"/>
      <c r="K70" s="23" t="s">
        <v>75</v>
      </c>
      <c r="L70" s="23" t="s">
        <v>8</v>
      </c>
      <c r="M70" s="23" t="s">
        <v>8</v>
      </c>
      <c r="N70" s="23"/>
      <c r="O70" s="23"/>
    </row>
    <row r="71" spans="2:15" x14ac:dyDescent="0.25">
      <c r="B71" s="27" t="s">
        <v>145</v>
      </c>
      <c r="C71" s="28" t="str">
        <f>"Electricity/Secondary/"&amp;VLOOKUP($B71,New_Raw!$B$7:$O$51,New_Raw!D$1,FALSE)</f>
        <v>Electricity/Secondary/DRr</v>
      </c>
      <c r="D71" s="27" t="str">
        <f>"Electricity/Secondary/"&amp;VLOOKUP($B71,New_Raw!$B$7:$O$51,New_Raw!C$1,FALSE)</f>
        <v>Electricity/Secondary/ANr</v>
      </c>
      <c r="E71" s="51" t="s">
        <v>117</v>
      </c>
      <c r="F71" s="51">
        <v>1</v>
      </c>
      <c r="G71" s="74">
        <f>1-VLOOKUP($B71,New_Raw!$B$7:$O$51,New_Raw!K$1,FALSE)</f>
        <v>0.98</v>
      </c>
      <c r="H71" s="77">
        <f>VLOOKUP($B71,New_Raw!$B$7:$O$51,New_Raw!O$1,FALSE)</f>
        <v>2016</v>
      </c>
      <c r="I71" s="57">
        <f>1-VLOOKUP($B71,New_Raw!$B$7:$O$51,New_Raw!L$1,FALSE)</f>
        <v>0.99539999999999995</v>
      </c>
      <c r="J71" s="51">
        <v>50</v>
      </c>
      <c r="K71" s="28"/>
      <c r="L71" s="63">
        <f>VLOOKUP($B71,New_Raw!$B$7:$O$51,New_Raw!G$1,FALSE)*VLOOKUP($B71,New_Raw!$B$7:$O$51,New_Raw!I$1,FALSE)</f>
        <v>600</v>
      </c>
      <c r="M71" s="63">
        <f>VLOOKUP($B71,New_Raw!$B$7:$O$51,New_Raw!G$1,FALSE)</f>
        <v>600</v>
      </c>
      <c r="N71" s="30" t="str">
        <f t="shared" ref="N71:N82" si="5">N54</f>
        <v>oAD1</v>
      </c>
      <c r="O71" s="81">
        <v>-1</v>
      </c>
    </row>
    <row r="72" spans="2:15" x14ac:dyDescent="0.25">
      <c r="B72" s="49" t="s">
        <v>236</v>
      </c>
      <c r="C72" s="31" t="str">
        <f>"Electricity/Secondary/"&amp;VLOOKUP($B72,New_Raw!$B$7:$O$51,New_Raw!D$1,FALSE)</f>
        <v>Electricity/Secondary/SAr</v>
      </c>
      <c r="D72" s="49" t="str">
        <f>"Electricity/Secondary/"&amp;VLOOKUP($B72,New_Raw!$B$7:$O$51,New_Raw!C$1,FALSE)</f>
        <v>Electricity/Secondary/BOr</v>
      </c>
      <c r="E72" s="52" t="s">
        <v>134</v>
      </c>
      <c r="F72" s="52">
        <v>1</v>
      </c>
      <c r="G72" s="75">
        <f>1-VLOOKUP($B72,New_Raw!$B$7:$O$51,New_Raw!K$1,FALSE)</f>
        <v>0.98</v>
      </c>
      <c r="H72" s="33">
        <f>VLOOKUP($B72,New_Raw!$B$7:$O$51,New_Raw!O$1,FALSE)</f>
        <v>2012</v>
      </c>
      <c r="I72" s="58">
        <f>1-VLOOKUP($B72,New_Raw!$B$7:$O$51,New_Raw!L$1,FALSE)</f>
        <v>0.99629999999999996</v>
      </c>
      <c r="J72" s="52">
        <v>50</v>
      </c>
      <c r="K72" s="31"/>
      <c r="L72" s="64">
        <f>VLOOKUP($B72,New_Raw!$B$7:$O$51,New_Raw!G$1,FALSE)*VLOOKUP($B72,New_Raw!$B$7:$O$51,New_Raw!I$1,FALSE)</f>
        <v>500</v>
      </c>
      <c r="M72" s="64">
        <f>VLOOKUP($B72,New_Raw!$B$7:$O$51,New_Raw!G$1,FALSE)</f>
        <v>500</v>
      </c>
      <c r="N72" s="53" t="str">
        <f t="shared" si="5"/>
        <v>oBS1</v>
      </c>
      <c r="O72" s="82">
        <v>-1</v>
      </c>
    </row>
    <row r="73" spans="2:15" x14ac:dyDescent="0.25">
      <c r="B73" s="49" t="s">
        <v>192</v>
      </c>
      <c r="C73" s="31" t="str">
        <f>"Electricity/Secondary/"&amp;VLOOKUP($B73,New_Raw!$B$7:$O$51,New_Raw!D$1,FALSE)</f>
        <v>Electricity/Secondary/ZAr</v>
      </c>
      <c r="D73" s="49" t="str">
        <f>"Electricity/Secondary/"&amp;VLOOKUP($B73,New_Raw!$B$7:$O$51,New_Raw!C$1,FALSE)</f>
        <v>Electricity/Secondary/DRr</v>
      </c>
      <c r="E73" s="52" t="s">
        <v>117</v>
      </c>
      <c r="F73" s="52">
        <v>1</v>
      </c>
      <c r="G73" s="75">
        <f>1-VLOOKUP($B73,New_Raw!$B$7:$O$51,New_Raw!K$1,FALSE)</f>
        <v>0.99</v>
      </c>
      <c r="H73" s="33">
        <f>VLOOKUP($B73,New_Raw!$B$7:$O$51,New_Raw!O$1,FALSE)</f>
        <v>2017</v>
      </c>
      <c r="I73" s="58">
        <f>1-VLOOKUP($B73,New_Raw!$B$7:$O$51,New_Raw!L$1,FALSE)</f>
        <v>0.99539999999999995</v>
      </c>
      <c r="J73" s="52">
        <v>50</v>
      </c>
      <c r="K73" s="31"/>
      <c r="L73" s="64">
        <f>VLOOKUP($B73,New_Raw!$B$7:$O$51,New_Raw!G$1,FALSE)*VLOOKUP($B73,New_Raw!$B$7:$O$51,New_Raw!I$1,FALSE)</f>
        <v>500</v>
      </c>
      <c r="M73" s="64">
        <f>VLOOKUP($B73,New_Raw!$B$7:$O$51,New_Raw!G$1,FALSE)</f>
        <v>500</v>
      </c>
      <c r="N73" s="53" t="str">
        <f t="shared" si="5"/>
        <v>oDZ1</v>
      </c>
      <c r="O73" s="82">
        <v>-1</v>
      </c>
    </row>
    <row r="74" spans="2:15" x14ac:dyDescent="0.25">
      <c r="B74" s="49" t="s">
        <v>170</v>
      </c>
      <c r="C74" s="31" t="str">
        <f>"Electricity/Secondary/"&amp;VLOOKUP($B74,New_Raw!$B$7:$O$51,New_Raw!D$1,FALSE)</f>
        <v>Electricity/Secondary/SAr</v>
      </c>
      <c r="D74" s="49" t="str">
        <f>"Electricity/Secondary/"&amp;VLOOKUP($B74,New_Raw!$B$7:$O$51,New_Raw!C$1,FALSE)</f>
        <v>Electricity/Secondary/LEr</v>
      </c>
      <c r="E74" s="52" t="s">
        <v>114</v>
      </c>
      <c r="F74" s="52">
        <v>1</v>
      </c>
      <c r="G74" s="75">
        <f>1-VLOOKUP($B74,New_Raw!$B$7:$O$51,New_Raw!K$1,FALSE)</f>
        <v>1</v>
      </c>
      <c r="H74" s="33">
        <f>VLOOKUP($B74,New_Raw!$B$7:$O$51,New_Raw!O$1,FALSE)</f>
        <v>2015</v>
      </c>
      <c r="I74" s="58">
        <f>1-VLOOKUP($B74,New_Raw!$B$7:$O$51,New_Raw!L$1,FALSE)</f>
        <v>1</v>
      </c>
      <c r="J74" s="52">
        <v>50</v>
      </c>
      <c r="K74" s="31"/>
      <c r="L74" s="64">
        <f>VLOOKUP($B74,New_Raw!$B$7:$O$51,New_Raw!G$1,FALSE)*VLOOKUP($B74,New_Raw!$B$7:$O$51,New_Raw!I$1,FALSE)</f>
        <v>130</v>
      </c>
      <c r="M74" s="64">
        <f>VLOOKUP($B74,New_Raw!$B$7:$O$51,New_Raw!G$1,FALSE)</f>
        <v>130</v>
      </c>
      <c r="N74" s="53" t="str">
        <f t="shared" si="5"/>
        <v>oLS1</v>
      </c>
      <c r="O74" s="82">
        <v>-1</v>
      </c>
    </row>
    <row r="75" spans="2:15" x14ac:dyDescent="0.25">
      <c r="B75" s="49" t="s">
        <v>151</v>
      </c>
      <c r="C75" s="31" t="str">
        <f>"Electricity/Secondary/"&amp;VLOOKUP($B75,New_Raw!$B$7:$O$51,New_Raw!D$1,FALSE)</f>
        <v>Electricity/Secondary/MOr</v>
      </c>
      <c r="D75" s="49" t="str">
        <f>"Electricity/Secondary/"&amp;VLOOKUP($B75,New_Raw!$B$7:$O$51,New_Raw!C$1,FALSE)</f>
        <v>Electricity/Secondary/MAr</v>
      </c>
      <c r="E75" s="52" t="s">
        <v>114</v>
      </c>
      <c r="F75" s="52">
        <v>1</v>
      </c>
      <c r="G75" s="75">
        <f>1-VLOOKUP($B75,New_Raw!$B$7:$O$51,New_Raw!K$1,FALSE)</f>
        <v>0.98</v>
      </c>
      <c r="H75" s="33">
        <f>VLOOKUP($B75,New_Raw!$B$7:$O$51,New_Raw!O$1,FALSE)</f>
        <v>2017</v>
      </c>
      <c r="I75" s="58">
        <f>1-VLOOKUP($B75,New_Raw!$B$7:$O$51,New_Raw!L$1,FALSE)</f>
        <v>0.99539999999999995</v>
      </c>
      <c r="J75" s="52">
        <v>50</v>
      </c>
      <c r="K75" s="31"/>
      <c r="L75" s="64">
        <f>VLOOKUP($B75,New_Raw!$B$7:$O$51,New_Raw!G$1,FALSE)*VLOOKUP($B75,New_Raw!$B$7:$O$51,New_Raw!I$1,FALSE)</f>
        <v>600</v>
      </c>
      <c r="M75" s="64">
        <f>VLOOKUP($B75,New_Raw!$B$7:$O$51,New_Raw!G$1,FALSE)</f>
        <v>600</v>
      </c>
      <c r="N75" s="53" t="str">
        <f t="shared" si="5"/>
        <v>oMM1</v>
      </c>
      <c r="O75" s="82">
        <v>-1</v>
      </c>
    </row>
    <row r="76" spans="2:15" x14ac:dyDescent="0.25">
      <c r="B76" s="49" t="s">
        <v>152</v>
      </c>
      <c r="C76" s="31" t="str">
        <f>"Electricity/Secondary/"&amp;VLOOKUP($B76,New_Raw!$B$7:$O$51,New_Raw!D$1,FALSE)</f>
        <v>Electricity/Secondary/MOr</v>
      </c>
      <c r="D76" s="49" t="str">
        <f>"Electricity/Secondary/"&amp;VLOOKUP($B76,New_Raw!$B$7:$O$51,New_Raw!C$1,FALSE)</f>
        <v>Electricity/Secondary/MAr</v>
      </c>
      <c r="E76" s="52" t="s">
        <v>115</v>
      </c>
      <c r="F76" s="52">
        <v>1</v>
      </c>
      <c r="G76" s="75">
        <f>1-VLOOKUP($B76,New_Raw!$B$7:$O$51,New_Raw!K$1,FALSE)</f>
        <v>0.97</v>
      </c>
      <c r="H76" s="33">
        <f>VLOOKUP($B76,New_Raw!$B$7:$O$51,New_Raw!O$1,FALSE)</f>
        <v>2015</v>
      </c>
      <c r="I76" s="58">
        <f>1-VLOOKUP($B76,New_Raw!$B$7:$O$51,New_Raw!L$1,FALSE)</f>
        <v>0.996</v>
      </c>
      <c r="J76" s="52">
        <v>50</v>
      </c>
      <c r="K76" s="31"/>
      <c r="L76" s="64">
        <f>VLOOKUP($B76,New_Raw!$B$7:$O$51,New_Raw!G$1,FALSE)*VLOOKUP($B76,New_Raw!$B$7:$O$51,New_Raw!I$1,FALSE)</f>
        <v>300</v>
      </c>
      <c r="M76" s="64">
        <f>VLOOKUP($B76,New_Raw!$B$7:$O$51,New_Raw!G$1,FALSE)</f>
        <v>300</v>
      </c>
      <c r="N76" s="53" t="str">
        <f t="shared" si="5"/>
        <v>oMM2</v>
      </c>
      <c r="O76" s="82">
        <v>-1</v>
      </c>
    </row>
    <row r="77" spans="2:15" x14ac:dyDescent="0.25">
      <c r="B77" s="49" t="s">
        <v>193</v>
      </c>
      <c r="C77" s="31" t="str">
        <f>"Electricity/Secondary/"&amp;VLOOKUP($B77,New_Raw!$B$7:$O$51,New_Raw!D$1,FALSE)</f>
        <v>Electricity/Secondary/ZAr</v>
      </c>
      <c r="D77" s="49" t="str">
        <f>"Electricity/Secondary/"&amp;VLOOKUP($B77,New_Raw!$B$7:$O$51,New_Raw!C$1,FALSE)</f>
        <v>Electricity/Secondary/MAr</v>
      </c>
      <c r="E77" s="52" t="s">
        <v>116</v>
      </c>
      <c r="F77" s="52">
        <v>1</v>
      </c>
      <c r="G77" s="75">
        <f>1-VLOOKUP($B77,New_Raw!$B$7:$O$51,New_Raw!K$1,FALSE)</f>
        <v>0.96</v>
      </c>
      <c r="H77" s="33">
        <f>VLOOKUP($B77,New_Raw!$B$7:$O$51,New_Raw!O$1,FALSE)</f>
        <v>2018</v>
      </c>
      <c r="I77" s="58">
        <f>1-VLOOKUP($B77,New_Raw!$B$7:$O$51,New_Raw!L$1,FALSE)</f>
        <v>1</v>
      </c>
      <c r="J77" s="52">
        <v>50</v>
      </c>
      <c r="K77" s="31"/>
      <c r="L77" s="64">
        <f>VLOOKUP($B77,New_Raw!$B$7:$O$51,New_Raw!G$1,FALSE)*VLOOKUP($B77,New_Raw!$B$7:$O$51,New_Raw!I$1,FALSE)</f>
        <v>200</v>
      </c>
      <c r="M77" s="64">
        <f>VLOOKUP($B77,New_Raw!$B$7:$O$51,New_Raw!G$1,FALSE)</f>
        <v>200</v>
      </c>
      <c r="N77" s="53" t="str">
        <f t="shared" si="5"/>
        <v>oMZ1</v>
      </c>
      <c r="O77" s="82">
        <v>-1</v>
      </c>
    </row>
    <row r="78" spans="2:15" x14ac:dyDescent="0.25">
      <c r="B78" s="49" t="s">
        <v>171</v>
      </c>
      <c r="C78" s="31" t="str">
        <f>"Electricity/Secondary/"&amp;VLOOKUP($B78,New_Raw!$B$7:$O$51,New_Raw!D$1,FALSE)</f>
        <v>Electricity/Secondary/SAr</v>
      </c>
      <c r="D78" s="49" t="str">
        <f>"Electricity/Secondary/"&amp;VLOOKUP($B78,New_Raw!$B$7:$O$51,New_Raw!C$1,FALSE)</f>
        <v>Electricity/Secondary/MOr</v>
      </c>
      <c r="E78" s="52" t="s">
        <v>116</v>
      </c>
      <c r="F78" s="52">
        <v>1</v>
      </c>
      <c r="G78" s="75">
        <f>1-VLOOKUP($B78,New_Raw!$B$7:$O$51,New_Raw!K$1,FALSE)</f>
        <v>0.98</v>
      </c>
      <c r="H78" s="33">
        <f>VLOOKUP($B78,New_Raw!$B$7:$O$51,New_Raw!O$1,FALSE)</f>
        <v>2018</v>
      </c>
      <c r="I78" s="58">
        <f>1-VLOOKUP($B78,New_Raw!$B$7:$O$51,New_Raw!L$1,FALSE)</f>
        <v>0.99399999999999999</v>
      </c>
      <c r="J78" s="52">
        <v>50</v>
      </c>
      <c r="K78" s="31"/>
      <c r="L78" s="64">
        <f>VLOOKUP($B78,New_Raw!$B$7:$O$51,New_Raw!G$1,FALSE)*VLOOKUP($B78,New_Raw!$B$7:$O$51,New_Raw!I$1,FALSE)</f>
        <v>600</v>
      </c>
      <c r="M78" s="64">
        <f>VLOOKUP($B78,New_Raw!$B$7:$O$51,New_Raw!G$1,FALSE)</f>
        <v>600</v>
      </c>
      <c r="N78" s="53" t="str">
        <f t="shared" si="5"/>
        <v>oMS1</v>
      </c>
      <c r="O78" s="82">
        <v>-1</v>
      </c>
    </row>
    <row r="79" spans="2:15" x14ac:dyDescent="0.25">
      <c r="B79" s="49" t="s">
        <v>215</v>
      </c>
      <c r="C79" s="31" t="str">
        <f>"Electricity/Secondary/"&amp;VLOOKUP($B79,New_Raw!$B$7:$O$51,New_Raw!D$1,FALSE)</f>
        <v>Electricity/Secondary/ZIr</v>
      </c>
      <c r="D79" s="49" t="str">
        <f>"Electricity/Secondary/"&amp;VLOOKUP($B79,New_Raw!$B$7:$O$51,New_Raw!C$1,FALSE)</f>
        <v>Electricity/Secondary/MOr</v>
      </c>
      <c r="E79" s="52" t="s">
        <v>117</v>
      </c>
      <c r="F79" s="52">
        <v>1</v>
      </c>
      <c r="G79" s="75">
        <f>1-VLOOKUP($B79,New_Raw!$B$7:$O$51,New_Raw!K$1,FALSE)</f>
        <v>0.97</v>
      </c>
      <c r="H79" s="33">
        <f>VLOOKUP($B79,New_Raw!$B$7:$O$51,New_Raw!O$1,FALSE)</f>
        <v>2017</v>
      </c>
      <c r="I79" s="58">
        <f>1-VLOOKUP($B79,New_Raw!$B$7:$O$51,New_Raw!L$1,FALSE)</f>
        <v>0.99539999999999995</v>
      </c>
      <c r="J79" s="52">
        <v>50</v>
      </c>
      <c r="K79" s="31"/>
      <c r="L79" s="64">
        <f>VLOOKUP($B79,New_Raw!$B$7:$O$51,New_Raw!G$1,FALSE)*VLOOKUP($B79,New_Raw!$B$7:$O$51,New_Raw!I$1,FALSE)</f>
        <v>500</v>
      </c>
      <c r="M79" s="64">
        <f>VLOOKUP($B79,New_Raw!$B$7:$O$51,New_Raw!G$1,FALSE)</f>
        <v>500</v>
      </c>
      <c r="N79" s="53" t="str">
        <f t="shared" si="5"/>
        <v>oMZ2</v>
      </c>
      <c r="O79" s="82">
        <v>-1</v>
      </c>
    </row>
    <row r="80" spans="2:15" x14ac:dyDescent="0.25">
      <c r="B80" s="49" t="s">
        <v>172</v>
      </c>
      <c r="C80" s="31" t="str">
        <f>"Electricity/Secondary/"&amp;VLOOKUP($B80,New_Raw!$B$7:$O$51,New_Raw!D$1,FALSE)</f>
        <v>Electricity/Secondary/SAr</v>
      </c>
      <c r="D80" s="49" t="str">
        <f>"Electricity/Secondary/"&amp;VLOOKUP($B80,New_Raw!$B$7:$O$51,New_Raw!C$1,FALSE)</f>
        <v>Electricity/Secondary/NAr</v>
      </c>
      <c r="E80" s="52" t="s">
        <v>255</v>
      </c>
      <c r="F80" s="52">
        <v>1</v>
      </c>
      <c r="G80" s="75">
        <f>1-VLOOKUP($B80,New_Raw!$B$7:$O$51,New_Raw!K$1,FALSE)</f>
        <v>0.92999999999999994</v>
      </c>
      <c r="H80" s="33">
        <f>VLOOKUP($B80,New_Raw!$B$7:$O$51,New_Raw!O$1,FALSE)</f>
        <v>2018</v>
      </c>
      <c r="I80" s="58">
        <f>1-VLOOKUP($B80,New_Raw!$B$7:$O$51,New_Raw!L$1,FALSE)</f>
        <v>0.99250000000000005</v>
      </c>
      <c r="J80" s="52">
        <v>50</v>
      </c>
      <c r="K80" s="31"/>
      <c r="L80" s="64">
        <f>VLOOKUP($B80,New_Raw!$B$7:$O$51,New_Raw!G$1,FALSE)*VLOOKUP($B80,New_Raw!$B$7:$O$51,New_Raw!I$1,FALSE)</f>
        <v>300</v>
      </c>
      <c r="M80" s="64">
        <f>VLOOKUP($B80,New_Raw!$B$7:$O$51,New_Raw!G$1,FALSE)</f>
        <v>300</v>
      </c>
      <c r="N80" s="53" t="str">
        <f t="shared" si="5"/>
        <v>oNS1</v>
      </c>
      <c r="O80" s="82">
        <v>-1</v>
      </c>
    </row>
    <row r="81" spans="2:15" x14ac:dyDescent="0.25">
      <c r="B81" s="49" t="s">
        <v>179</v>
      </c>
      <c r="C81" s="31" t="str">
        <f>"Electricity/Secondary/"&amp;VLOOKUP($B81,New_Raw!$B$7:$O$51,New_Raw!D$1,FALSE)</f>
        <v>Electricity/Secondary/SWr</v>
      </c>
      <c r="D81" s="49" t="str">
        <f>"Electricity/Secondary/"&amp;VLOOKUP($B81,New_Raw!$B$7:$O$51,New_Raw!C$1,FALSE)</f>
        <v>Electricity/Secondary/SAr</v>
      </c>
      <c r="E81" s="52" t="s">
        <v>288</v>
      </c>
      <c r="F81" s="52">
        <v>1</v>
      </c>
      <c r="G81" s="75">
        <f>1-VLOOKUP($B81,New_Raw!$B$7:$O$51,New_Raw!K$1,FALSE)</f>
        <v>0.99</v>
      </c>
      <c r="H81" s="33">
        <f>VLOOKUP($B81,New_Raw!$B$7:$O$51,New_Raw!O$1,FALSE)</f>
        <v>2018</v>
      </c>
      <c r="I81" s="58">
        <f>1-VLOOKUP($B81,New_Raw!$B$7:$O$51,New_Raw!L$1,FALSE)</f>
        <v>0.99909999999999999</v>
      </c>
      <c r="J81" s="52">
        <v>50</v>
      </c>
      <c r="K81" s="31"/>
      <c r="L81" s="64">
        <f>VLOOKUP($B81,New_Raw!$B$7:$O$51,New_Raw!G$1,FALSE)*VLOOKUP($B81,New_Raw!$B$7:$O$51,New_Raw!I$1,FALSE)</f>
        <v>450</v>
      </c>
      <c r="M81" s="64">
        <f>VLOOKUP($B81,New_Raw!$B$7:$O$51,New_Raw!G$1,FALSE)</f>
        <v>450</v>
      </c>
      <c r="N81" s="53" t="str">
        <f t="shared" si="5"/>
        <v>oSS1</v>
      </c>
      <c r="O81" s="82">
        <v>-1</v>
      </c>
    </row>
    <row r="82" spans="2:15" x14ac:dyDescent="0.25">
      <c r="B82" s="49" t="s">
        <v>310</v>
      </c>
      <c r="C82" s="31" t="str">
        <f>"Electricity/Secondary/"&amp;VLOOKUP($B82,New_Raw!$B$7:$O$51,New_Raw!D$1,FALSE)</f>
        <v>Electricity/Secondary/Anr</v>
      </c>
      <c r="D82" s="49" t="str">
        <f>"Electricity/Secondary/"&amp;VLOOKUP($B82,New_Raw!$B$7:$O$51,New_Raw!C$1,FALSE)</f>
        <v>Electricity/Secondary/NAr</v>
      </c>
      <c r="E82" s="52" t="s">
        <v>288</v>
      </c>
      <c r="F82" s="52">
        <v>1</v>
      </c>
      <c r="G82" s="75">
        <f>1-VLOOKUP($B82,New_Raw!$B$7:$O$51,New_Raw!K$1,FALSE)</f>
        <v>0.99</v>
      </c>
      <c r="H82" s="33">
        <f>VLOOKUP($B82,New_Raw!$B$7:$O$51,New_Raw!O$1,FALSE)</f>
        <v>2016</v>
      </c>
      <c r="I82" s="58">
        <f>1-VLOOKUP($B82,New_Raw!$B$7:$O$51,New_Raw!L$1,FALSE)</f>
        <v>0.9909</v>
      </c>
      <c r="J82" s="52">
        <v>51</v>
      </c>
      <c r="K82" s="31"/>
      <c r="L82" s="64">
        <f>VLOOKUP($B82,New_Raw!$B$7:$O$51,New_Raw!G$1,FALSE)*VLOOKUP($B82,New_Raw!$B$7:$O$51,New_Raw!I$1,FALSE)</f>
        <v>400</v>
      </c>
      <c r="M82" s="64">
        <f>VLOOKUP($B82,New_Raw!$B$7:$O$51,New_Raw!G$1,FALSE)</f>
        <v>400</v>
      </c>
      <c r="N82" s="53" t="str">
        <f t="shared" si="5"/>
        <v>oNA1</v>
      </c>
      <c r="O82" s="82">
        <v>-1</v>
      </c>
    </row>
    <row r="83" spans="2:15" x14ac:dyDescent="0.25">
      <c r="B83" s="42" t="s">
        <v>194</v>
      </c>
      <c r="C83" s="43" t="str">
        <f>"Electricity/Secondary/"&amp;VLOOKUP($B83,New_Raw!$B$7:$O$51,New_Raw!D$1,FALSE)</f>
        <v>Electricity/Secondary/ZAr</v>
      </c>
      <c r="D83" s="42" t="str">
        <f>"Electricity/Secondary/"&amp;VLOOKUP($B83,New_Raw!$B$7:$O$51,New_Raw!C$1,FALSE)</f>
        <v>Electricity/Secondary/TAr</v>
      </c>
      <c r="E83" s="55" t="s">
        <v>114</v>
      </c>
      <c r="F83" s="55">
        <v>1</v>
      </c>
      <c r="G83" s="76">
        <f>1-VLOOKUP($B83,New_Raw!$B$7:$O$51,New_Raw!K$1,FALSE)</f>
        <v>0.94</v>
      </c>
      <c r="H83" s="48">
        <f>VLOOKUP($B83,New_Raw!$B$7:$O$51,New_Raw!O$1,FALSE)</f>
        <v>2016</v>
      </c>
      <c r="I83" s="59">
        <f>1-VLOOKUP($B83,New_Raw!$B$7:$O$51,New_Raw!L$1,FALSE)</f>
        <v>0.99250000000000005</v>
      </c>
      <c r="J83" s="44">
        <v>50</v>
      </c>
      <c r="K83" s="43"/>
      <c r="L83" s="65">
        <f>VLOOKUP($B83,New_Raw!$B$7:$O$51,New_Raw!G$1,FALSE)*VLOOKUP($B83,New_Raw!$B$7:$O$51,New_Raw!I$1,FALSE)</f>
        <v>400</v>
      </c>
      <c r="M83" s="65">
        <f>VLOOKUP($B83,New_Raw!$B$7:$O$51,New_Raw!G$1,FALSE)</f>
        <v>400</v>
      </c>
      <c r="N83" s="56" t="str">
        <f t="shared" ref="N83:N84" si="6">N66</f>
        <v>oTZ1</v>
      </c>
      <c r="O83" s="83">
        <v>-1</v>
      </c>
    </row>
    <row r="84" spans="2:15" x14ac:dyDescent="0.25">
      <c r="B84" s="42" t="s">
        <v>317</v>
      </c>
      <c r="C84" s="43" t="str">
        <f>"Electricity/Secondary/"&amp;VLOOKUP($B84,New_Raw!$B$7:$O$51,New_Raw!D$1,FALSE)</f>
        <v>Electricity/Secondary/ZIr</v>
      </c>
      <c r="D84" s="42" t="str">
        <f>"Electricity/Secondary/"&amp;VLOOKUP($B84,New_Raw!$B$7:$O$51,New_Raw!C$1,FALSE)</f>
        <v>Electricity/Secondary/SAr</v>
      </c>
      <c r="E84" s="55" t="s">
        <v>319</v>
      </c>
      <c r="F84" s="55">
        <v>1</v>
      </c>
      <c r="G84" s="76">
        <f>1-VLOOKUP($B84,New_Raw!$B$7:$O$51,New_Raw!K$1,FALSE)</f>
        <v>0.94</v>
      </c>
      <c r="H84" s="48">
        <f>VLOOKUP($B84,New_Raw!$B$7:$O$51,New_Raw!O$1,FALSE)</f>
        <v>2017</v>
      </c>
      <c r="I84" s="59">
        <f>1-VLOOKUP($B84,New_Raw!$B$7:$O$51,New_Raw!L$1,FALSE)</f>
        <v>0.99180000000000001</v>
      </c>
      <c r="J84" s="44">
        <v>50</v>
      </c>
      <c r="K84" s="43"/>
      <c r="L84" s="65">
        <f>VLOOKUP($B84,New_Raw!$B$7:$O$51,New_Raw!G$1,FALSE)*VLOOKUP($B84,New_Raw!$B$7:$O$51,New_Raw!I$1,FALSE)</f>
        <v>650</v>
      </c>
      <c r="M84" s="65">
        <f>VLOOKUP($B84,New_Raw!$B$7:$O$51,New_Raw!G$1,FALSE)</f>
        <v>650</v>
      </c>
      <c r="N84" s="56" t="str">
        <f t="shared" si="6"/>
        <v>oSZ1</v>
      </c>
      <c r="O84" s="83">
        <v>-1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643"/>
  <sheetViews>
    <sheetView topLeftCell="A97" zoomScaleNormal="100" workbookViewId="0">
      <selection activeCell="F72" sqref="F72"/>
    </sheetView>
  </sheetViews>
  <sheetFormatPr defaultRowHeight="15" x14ac:dyDescent="0.25"/>
  <cols>
    <col min="2" max="2" width="17.5703125" customWidth="1"/>
    <col min="4" max="4" width="10.42578125" customWidth="1"/>
    <col min="5" max="5" width="9.140625" customWidth="1"/>
  </cols>
  <sheetData>
    <row r="1" spans="1:6" s="87" customFormat="1" x14ac:dyDescent="0.25">
      <c r="A1" s="87" t="s">
        <v>239</v>
      </c>
    </row>
    <row r="2" spans="1:6" x14ac:dyDescent="0.25">
      <c r="A2" s="80">
        <v>1</v>
      </c>
      <c r="B2" t="s">
        <v>120</v>
      </c>
    </row>
    <row r="3" spans="1:6" x14ac:dyDescent="0.25">
      <c r="B3" t="str">
        <f ca="1">OFFSET(MSG_New!$B$4,A2,0)</f>
        <v>ELNCzizBOrZIr</v>
      </c>
      <c r="C3" t="str">
        <f ca="1">VLOOKUP(B3,MSG_New!$B$5:$O$104,MSG_New!E$1,FALSE)</f>
        <v>i</v>
      </c>
    </row>
    <row r="4" spans="1:6" x14ac:dyDescent="0.25">
      <c r="C4" t="s">
        <v>121</v>
      </c>
      <c r="D4" t="str">
        <f ca="1">VLOOKUP(VLOOKUP(B3,MSG_New!$B$5:$O$104,MSG_New!C$1,FALSE),energyforms!$B$2:$E$13,4,FALSE)</f>
        <v>e-B-BOr</v>
      </c>
      <c r="E4">
        <f ca="1">VLOOKUP(B3,MSG_New!$B$5:$O$104,MSG_New!F$1,FALSE)</f>
        <v>1</v>
      </c>
    </row>
    <row r="5" spans="1:6" x14ac:dyDescent="0.25">
      <c r="C5" t="s">
        <v>122</v>
      </c>
      <c r="D5" t="str">
        <f ca="1">VLOOKUP(VLOOKUP(B3,MSG_New!$B$5:$O$104,MSG_New!D$1,FALSE),energyforms!$B$2:$E$13,4,FALSE)</f>
        <v>e-L-ZIr</v>
      </c>
      <c r="E5" t="s">
        <v>109</v>
      </c>
      <c r="F5">
        <f ca="1">VLOOKUP(B3,MSG_New!$B$5:$O$104,MSG_New!G$1,FALSE)</f>
        <v>0.98</v>
      </c>
    </row>
    <row r="6" spans="1:6" x14ac:dyDescent="0.25">
      <c r="C6" t="s">
        <v>123</v>
      </c>
      <c r="D6" t="s">
        <v>109</v>
      </c>
      <c r="E6">
        <f ca="1">VLOOKUP(B3,MSG_New!$B$5:$O$104,MSG_New!J$1,FALSE)</f>
        <v>50</v>
      </c>
    </row>
    <row r="7" spans="1:6" x14ac:dyDescent="0.25">
      <c r="C7" t="s">
        <v>124</v>
      </c>
      <c r="D7" t="s">
        <v>109</v>
      </c>
      <c r="E7">
        <f ca="1">VLOOKUP(B3,MSG_New!$B$5:$O$104,MSG_New!K$1,FALSE)</f>
        <v>80.374871703797851</v>
      </c>
    </row>
    <row r="8" spans="1:6" x14ac:dyDescent="0.25">
      <c r="C8" t="s">
        <v>125</v>
      </c>
      <c r="D8" t="s">
        <v>109</v>
      </c>
      <c r="E8">
        <f ca="1">VLOOKUP(B3,MSG_New!$B$5:$O$104,MSG_New!I$1,FALSE)</f>
        <v>1</v>
      </c>
    </row>
    <row r="9" spans="1:6" x14ac:dyDescent="0.25">
      <c r="C9" t="s">
        <v>126</v>
      </c>
      <c r="D9" t="s">
        <v>137</v>
      </c>
      <c r="E9" t="s">
        <v>132</v>
      </c>
      <c r="F9" t="str">
        <f ca="1">VLOOKUP(B3,MSG_New!$B$5:$O$104,MSG_New!N$1,FALSE)</f>
        <v>0 0 0 0 0 600 0</v>
      </c>
    </row>
    <row r="10" spans="1:6" x14ac:dyDescent="0.25">
      <c r="B10" t="s">
        <v>128</v>
      </c>
    </row>
    <row r="11" spans="1:6" x14ac:dyDescent="0.25">
      <c r="A11" s="80">
        <f>A2+1</f>
        <v>2</v>
      </c>
      <c r="B11" t="s">
        <v>120</v>
      </c>
    </row>
    <row r="12" spans="1:6" x14ac:dyDescent="0.25">
      <c r="B12" t="str">
        <f ca="1">OFFSET(MSG_New!$B$4,A11,0)</f>
        <v>ELNCzizNArBOr</v>
      </c>
      <c r="C12" t="str">
        <f ca="1">VLOOKUP(B12,MSG_New!$B$5:$O$104,MSG_New!E$1,FALSE)</f>
        <v>i</v>
      </c>
    </row>
    <row r="13" spans="1:6" x14ac:dyDescent="0.25">
      <c r="C13" t="s">
        <v>121</v>
      </c>
      <c r="D13" t="str">
        <f ca="1">VLOOKUP(VLOOKUP(B12,MSG_New!$B$5:$O$104,MSG_New!C$1,FALSE),energyforms!$B$2:$E$13,4,FALSE)</f>
        <v>e-G-NAr</v>
      </c>
      <c r="E13">
        <f ca="1">VLOOKUP(B12,MSG_New!$B$5:$O$104,MSG_New!F$1,FALSE)</f>
        <v>1</v>
      </c>
    </row>
    <row r="14" spans="1:6" x14ac:dyDescent="0.25">
      <c r="C14" t="s">
        <v>122</v>
      </c>
      <c r="D14" t="str">
        <f ca="1">VLOOKUP(VLOOKUP(B12,MSG_New!$B$5:$O$104,MSG_New!D$1,FALSE),energyforms!$B$2:$E$13,4,FALSE)</f>
        <v>e-B-BOr</v>
      </c>
      <c r="E14" t="s">
        <v>109</v>
      </c>
      <c r="F14">
        <f ca="1">VLOOKUP(B12,MSG_New!$B$5:$O$104,MSG_New!G$1,FALSE)</f>
        <v>0.98</v>
      </c>
    </row>
    <row r="15" spans="1:6" x14ac:dyDescent="0.25">
      <c r="C15" t="s">
        <v>123</v>
      </c>
      <c r="D15" t="s">
        <v>109</v>
      </c>
      <c r="E15">
        <f ca="1">VLOOKUP(B12,MSG_New!$B$5:$O$104,MSG_New!J$1,FALSE)</f>
        <v>50</v>
      </c>
    </row>
    <row r="16" spans="1:6" x14ac:dyDescent="0.25">
      <c r="C16" t="s">
        <v>124</v>
      </c>
      <c r="D16" t="s">
        <v>109</v>
      </c>
      <c r="E16">
        <f ca="1">VLOOKUP(B12,MSG_New!$B$5:$O$104,MSG_New!K$1,FALSE)</f>
        <v>80.374871703797851</v>
      </c>
    </row>
    <row r="17" spans="1:6" x14ac:dyDescent="0.25">
      <c r="C17" t="s">
        <v>125</v>
      </c>
      <c r="D17" t="s">
        <v>109</v>
      </c>
      <c r="E17">
        <f ca="1">VLOOKUP(B12,MSG_New!$B$5:$O$104,MSG_New!I$1,FALSE)</f>
        <v>1</v>
      </c>
    </row>
    <row r="18" spans="1:6" x14ac:dyDescent="0.25">
      <c r="C18" t="s">
        <v>126</v>
      </c>
      <c r="D18" t="s">
        <v>137</v>
      </c>
      <c r="E18" t="s">
        <v>132</v>
      </c>
      <c r="F18" t="str">
        <f ca="1">VLOOKUP(B12,MSG_New!$B$5:$O$104,MSG_New!N$1,FALSE)</f>
        <v>0 0 0 0 0 600 0</v>
      </c>
    </row>
    <row r="19" spans="1:6" x14ac:dyDescent="0.25">
      <c r="B19" t="s">
        <v>128</v>
      </c>
    </row>
    <row r="20" spans="1:6" x14ac:dyDescent="0.25">
      <c r="A20" s="80">
        <f>A11+1</f>
        <v>3</v>
      </c>
      <c r="B20" t="s">
        <v>120</v>
      </c>
    </row>
    <row r="21" spans="1:6" x14ac:dyDescent="0.25">
      <c r="B21" t="str">
        <f ca="1">OFFSET(MSG_New!$B$4,A20,0)</f>
        <v>ELNCzizNArZIr</v>
      </c>
      <c r="C21" t="str">
        <f ca="1">VLOOKUP(B21,MSG_New!$B$5:$O$104,MSG_New!E$1,FALSE)</f>
        <v>j</v>
      </c>
    </row>
    <row r="22" spans="1:6" x14ac:dyDescent="0.25">
      <c r="C22" t="s">
        <v>121</v>
      </c>
      <c r="D22" t="str">
        <f ca="1">VLOOKUP(VLOOKUP(B21,MSG_New!$B$5:$O$104,MSG_New!C$1,FALSE),energyforms!$B$2:$E$13,4,FALSE)</f>
        <v>e-G-NAr</v>
      </c>
      <c r="E22">
        <f ca="1">VLOOKUP(B21,MSG_New!$B$5:$O$104,MSG_New!F$1,FALSE)</f>
        <v>1</v>
      </c>
    </row>
    <row r="23" spans="1:6" x14ac:dyDescent="0.25">
      <c r="C23" t="s">
        <v>122</v>
      </c>
      <c r="D23" t="str">
        <f ca="1">VLOOKUP(VLOOKUP(B21,MSG_New!$B$5:$O$104,MSG_New!D$1,FALSE),energyforms!$B$2:$E$13,4,FALSE)</f>
        <v>e-L-ZIr</v>
      </c>
      <c r="E23" t="s">
        <v>109</v>
      </c>
      <c r="F23">
        <f ca="1">VLOOKUP(B21,MSG_New!$B$5:$O$104,MSG_New!G$1,FALSE)</f>
        <v>0.98</v>
      </c>
    </row>
    <row r="24" spans="1:6" x14ac:dyDescent="0.25">
      <c r="C24" t="s">
        <v>123</v>
      </c>
      <c r="D24" t="s">
        <v>109</v>
      </c>
      <c r="E24">
        <f ca="1">VLOOKUP(B21,MSG_New!$B$5:$O$104,MSG_New!J$1,FALSE)</f>
        <v>50</v>
      </c>
    </row>
    <row r="25" spans="1:6" x14ac:dyDescent="0.25">
      <c r="C25" t="s">
        <v>124</v>
      </c>
      <c r="D25" t="s">
        <v>109</v>
      </c>
      <c r="E25">
        <f ca="1">VLOOKUP(B21,MSG_New!$B$5:$O$104,MSG_New!K$1,FALSE)</f>
        <v>80.374871703797851</v>
      </c>
    </row>
    <row r="26" spans="1:6" x14ac:dyDescent="0.25">
      <c r="C26" t="s">
        <v>125</v>
      </c>
      <c r="D26" t="s">
        <v>109</v>
      </c>
      <c r="E26">
        <f ca="1">VLOOKUP(B21,MSG_New!$B$5:$O$104,MSG_New!I$1,FALSE)</f>
        <v>1</v>
      </c>
    </row>
    <row r="27" spans="1:6" x14ac:dyDescent="0.25">
      <c r="C27" t="s">
        <v>126</v>
      </c>
      <c r="D27" t="s">
        <v>137</v>
      </c>
      <c r="E27" t="s">
        <v>132</v>
      </c>
      <c r="F27" t="str">
        <f ca="1">VLOOKUP(B21,MSG_New!$B$5:$O$104,MSG_New!N$1,FALSE)</f>
        <v>0 0 0 0 0 600 0</v>
      </c>
    </row>
    <row r="28" spans="1:6" x14ac:dyDescent="0.25">
      <c r="B28" t="s">
        <v>128</v>
      </c>
    </row>
    <row r="29" spans="1:6" x14ac:dyDescent="0.25">
      <c r="A29" s="80">
        <f>A20+1</f>
        <v>4</v>
      </c>
      <c r="B29" t="s">
        <v>120</v>
      </c>
    </row>
    <row r="30" spans="1:6" x14ac:dyDescent="0.25">
      <c r="B30" t="str">
        <f ca="1">OFFSET(MSG_New!$B$4,A29,0)</f>
        <v>ELNCzizNArZAr</v>
      </c>
      <c r="C30" t="str">
        <f ca="1">VLOOKUP(B30,MSG_New!$B$5:$O$104,MSG_New!E$1,FALSE)</f>
        <v>i</v>
      </c>
    </row>
    <row r="31" spans="1:6" x14ac:dyDescent="0.25">
      <c r="C31" t="s">
        <v>121</v>
      </c>
      <c r="D31" t="str">
        <f ca="1">VLOOKUP(VLOOKUP(B30,MSG_New!$B$5:$O$104,MSG_New!C$1,FALSE),energyforms!$B$2:$E$13,4,FALSE)</f>
        <v>e-G-NAr</v>
      </c>
      <c r="E31">
        <f ca="1">VLOOKUP(B30,MSG_New!$B$5:$O$104,MSG_New!F$1,FALSE)</f>
        <v>1</v>
      </c>
    </row>
    <row r="32" spans="1:6" x14ac:dyDescent="0.25">
      <c r="C32" t="s">
        <v>122</v>
      </c>
      <c r="D32" t="str">
        <f ca="1">VLOOKUP(VLOOKUP(B30,MSG_New!$B$5:$O$104,MSG_New!D$1,FALSE),energyforms!$B$2:$E$13,4,FALSE)</f>
        <v>e-K-ZAr</v>
      </c>
      <c r="E32" t="s">
        <v>109</v>
      </c>
      <c r="F32">
        <f ca="1">VLOOKUP(B30,MSG_New!$B$5:$O$104,MSG_New!G$1,FALSE)</f>
        <v>0.98</v>
      </c>
    </row>
    <row r="33" spans="1:6" x14ac:dyDescent="0.25">
      <c r="C33" t="s">
        <v>123</v>
      </c>
      <c r="D33" t="s">
        <v>109</v>
      </c>
      <c r="E33">
        <f ca="1">VLOOKUP(B30,MSG_New!$B$5:$O$104,MSG_New!J$1,FALSE)</f>
        <v>50</v>
      </c>
    </row>
    <row r="34" spans="1:6" x14ac:dyDescent="0.25">
      <c r="C34" t="s">
        <v>124</v>
      </c>
      <c r="D34" t="s">
        <v>109</v>
      </c>
      <c r="E34">
        <f ca="1">VLOOKUP(B30,MSG_New!$B$5:$O$104,MSG_New!K$1,FALSE)</f>
        <v>80.374871703797851</v>
      </c>
    </row>
    <row r="35" spans="1:6" x14ac:dyDescent="0.25">
      <c r="C35" t="s">
        <v>125</v>
      </c>
      <c r="D35" t="s">
        <v>109</v>
      </c>
      <c r="E35">
        <f ca="1">VLOOKUP(B30,MSG_New!$B$5:$O$104,MSG_New!I$1,FALSE)</f>
        <v>1</v>
      </c>
    </row>
    <row r="36" spans="1:6" x14ac:dyDescent="0.25">
      <c r="C36" t="s">
        <v>126</v>
      </c>
      <c r="D36" t="s">
        <v>137</v>
      </c>
      <c r="E36" t="s">
        <v>132</v>
      </c>
      <c r="F36" t="str">
        <f ca="1">VLOOKUP(B30,MSG_New!$B$5:$O$104,MSG_New!N$1,FALSE)</f>
        <v>0 0 0 0 0 600 0</v>
      </c>
    </row>
    <row r="37" spans="1:6" x14ac:dyDescent="0.25">
      <c r="B37" t="s">
        <v>128</v>
      </c>
    </row>
    <row r="38" spans="1:6" x14ac:dyDescent="0.25">
      <c r="A38" s="80">
        <f>A29+1</f>
        <v>5</v>
      </c>
      <c r="B38" t="s">
        <v>120</v>
      </c>
    </row>
    <row r="39" spans="1:6" x14ac:dyDescent="0.25">
      <c r="B39" t="str">
        <f ca="1">OFFSET(MSG_New!$B$4,A38,0)</f>
        <v>ELNCzizZArZIr</v>
      </c>
      <c r="C39" t="str">
        <f ca="1">VLOOKUP(B39,MSG_New!$B$5:$O$104,MSG_New!E$1,FALSE)</f>
        <v>k</v>
      </c>
    </row>
    <row r="40" spans="1:6" x14ac:dyDescent="0.25">
      <c r="C40" t="s">
        <v>121</v>
      </c>
      <c r="D40" t="str">
        <f ca="1">VLOOKUP(VLOOKUP(B39,MSG_New!$B$5:$O$104,MSG_New!C$1,FALSE),energyforms!$B$2:$E$13,4,FALSE)</f>
        <v>e-K-ZAr</v>
      </c>
      <c r="E40">
        <f ca="1">VLOOKUP(B39,MSG_New!$B$5:$O$104,MSG_New!F$1,FALSE)</f>
        <v>1</v>
      </c>
    </row>
    <row r="41" spans="1:6" x14ac:dyDescent="0.25">
      <c r="C41" t="s">
        <v>122</v>
      </c>
      <c r="D41" t="str">
        <f ca="1">VLOOKUP(VLOOKUP(B39,MSG_New!$B$5:$O$104,MSG_New!D$1,FALSE),energyforms!$B$2:$E$13,4,FALSE)</f>
        <v>e-L-ZIr</v>
      </c>
      <c r="E41" t="s">
        <v>109</v>
      </c>
      <c r="F41">
        <f ca="1">VLOOKUP(B39,MSG_New!$B$5:$O$104,MSG_New!G$1,FALSE)</f>
        <v>0.99</v>
      </c>
    </row>
    <row r="42" spans="1:6" x14ac:dyDescent="0.25">
      <c r="C42" t="s">
        <v>123</v>
      </c>
      <c r="D42" t="s">
        <v>109</v>
      </c>
      <c r="E42">
        <f ca="1">VLOOKUP(B39,MSG_New!$B$5:$O$104,MSG_New!J$1,FALSE)</f>
        <v>50</v>
      </c>
    </row>
    <row r="43" spans="1:6" x14ac:dyDescent="0.25">
      <c r="C43" t="s">
        <v>124</v>
      </c>
      <c r="D43" t="s">
        <v>109</v>
      </c>
      <c r="E43">
        <f ca="1">VLOOKUP(B39,MSG_New!$B$5:$O$104,MSG_New!K$1,FALSE)</f>
        <v>80.374871703797851</v>
      </c>
    </row>
    <row r="44" spans="1:6" x14ac:dyDescent="0.25">
      <c r="C44" t="s">
        <v>125</v>
      </c>
      <c r="D44" t="s">
        <v>109</v>
      </c>
      <c r="E44">
        <f ca="1">VLOOKUP(B39,MSG_New!$B$5:$O$104,MSG_New!I$1,FALSE)</f>
        <v>1</v>
      </c>
    </row>
    <row r="45" spans="1:6" x14ac:dyDescent="0.25">
      <c r="C45" t="s">
        <v>126</v>
      </c>
      <c r="D45" t="s">
        <v>137</v>
      </c>
      <c r="E45" t="s">
        <v>132</v>
      </c>
      <c r="F45" t="str">
        <f ca="1">VLOOKUP(B39,MSG_New!$B$5:$O$104,MSG_New!N$1,FALSE)</f>
        <v>0 0 0 0 0 600 0</v>
      </c>
    </row>
    <row r="46" spans="1:6" x14ac:dyDescent="0.25">
      <c r="B46" t="s">
        <v>128</v>
      </c>
    </row>
    <row r="47" spans="1:6" x14ac:dyDescent="0.25">
      <c r="A47" s="91">
        <v>9</v>
      </c>
      <c r="B47" t="s">
        <v>120</v>
      </c>
    </row>
    <row r="48" spans="1:6" x14ac:dyDescent="0.25">
      <c r="B48" t="str">
        <f ca="1">OFFSET(MSG_New!$B$4,A47,0)</f>
        <v>ELNCzizZIrBOr</v>
      </c>
      <c r="C48" t="str">
        <f ca="1">VLOOKUP(B48,MSG_New!$B$5:$O$104,MSG_New!E$1,FALSE)</f>
        <v>j</v>
      </c>
    </row>
    <row r="49" spans="1:6" x14ac:dyDescent="0.25">
      <c r="C49" t="s">
        <v>121</v>
      </c>
      <c r="D49" t="str">
        <f ca="1">VLOOKUP(VLOOKUP(B48,MSG_New!$B$5:$O$104,MSG_New!C$1,FALSE),energyforms!$B$2:$E$13,4,FALSE)</f>
        <v>e-L-ZIr</v>
      </c>
      <c r="E49">
        <f ca="1">VLOOKUP(B48,MSG_New!$B$5:$O$104,MSG_New!F$1,FALSE)</f>
        <v>1</v>
      </c>
    </row>
    <row r="50" spans="1:6" x14ac:dyDescent="0.25">
      <c r="C50" t="s">
        <v>122</v>
      </c>
      <c r="D50" t="str">
        <f ca="1">VLOOKUP(VLOOKUP(B48,MSG_New!$B$5:$O$104,MSG_New!D$1,FALSE),energyforms!$B$2:$E$13,4,FALSE)</f>
        <v>e-B-BOr</v>
      </c>
      <c r="E50" t="s">
        <v>109</v>
      </c>
      <c r="F50">
        <f ca="1">VLOOKUP(B48,MSG_New!$B$5:$O$104,MSG_New!G$1,FALSE)</f>
        <v>0.98</v>
      </c>
    </row>
    <row r="51" spans="1:6" x14ac:dyDescent="0.25">
      <c r="C51" t="s">
        <v>123</v>
      </c>
      <c r="D51" t="s">
        <v>109</v>
      </c>
      <c r="E51">
        <f ca="1">VLOOKUP(B48,MSG_New!$B$5:$O$104,MSG_New!J$1,FALSE)</f>
        <v>50</v>
      </c>
    </row>
    <row r="52" spans="1:6" x14ac:dyDescent="0.25">
      <c r="C52" t="s">
        <v>124</v>
      </c>
      <c r="D52" t="s">
        <v>109</v>
      </c>
      <c r="E52">
        <f ca="1">VLOOKUP(B48,MSG_New!$B$5:$O$104,MSG_New!K$1,FALSE)</f>
        <v>0</v>
      </c>
    </row>
    <row r="53" spans="1:6" x14ac:dyDescent="0.25">
      <c r="C53" t="s">
        <v>125</v>
      </c>
      <c r="D53" t="s">
        <v>109</v>
      </c>
      <c r="E53">
        <f ca="1">VLOOKUP(B48,MSG_New!$B$5:$O$104,MSG_New!I$1,FALSE)</f>
        <v>1</v>
      </c>
    </row>
    <row r="54" spans="1:6" x14ac:dyDescent="0.25">
      <c r="C54" t="s">
        <v>126</v>
      </c>
      <c r="D54" t="s">
        <v>137</v>
      </c>
      <c r="E54" t="s">
        <v>132</v>
      </c>
      <c r="F54" t="str">
        <f ca="1">VLOOKUP(B48,MSG_New!$B$5:$O$104,MSG_New!N$1,FALSE)</f>
        <v>0 0 0 0 0 600 0</v>
      </c>
    </row>
    <row r="55" spans="1:6" x14ac:dyDescent="0.25">
      <c r="B55" t="s">
        <v>128</v>
      </c>
    </row>
    <row r="56" spans="1:6" x14ac:dyDescent="0.25">
      <c r="A56" s="80">
        <f>A47+1</f>
        <v>10</v>
      </c>
      <c r="B56" t="s">
        <v>120</v>
      </c>
    </row>
    <row r="57" spans="1:6" x14ac:dyDescent="0.25">
      <c r="B57" t="str">
        <f ca="1">OFFSET(MSG_New!$B$4,A56,0)</f>
        <v>ELNCzizBOrNAr</v>
      </c>
      <c r="C57" t="str">
        <f ca="1">VLOOKUP(B57,MSG_New!$B$5:$O$104,MSG_New!E$1,FALSE)</f>
        <v>i</v>
      </c>
    </row>
    <row r="58" spans="1:6" x14ac:dyDescent="0.25">
      <c r="C58" t="s">
        <v>121</v>
      </c>
      <c r="D58" t="str">
        <f ca="1">VLOOKUP(VLOOKUP(B57,MSG_New!$B$5:$O$104,MSG_New!C$1,FALSE),energyforms!$B$2:$E$13,4,FALSE)</f>
        <v>e-B-BOr</v>
      </c>
      <c r="E58">
        <f ca="1">VLOOKUP(B57,MSG_New!$B$5:$O$104,MSG_New!F$1,FALSE)</f>
        <v>1</v>
      </c>
    </row>
    <row r="59" spans="1:6" x14ac:dyDescent="0.25">
      <c r="C59" t="s">
        <v>122</v>
      </c>
      <c r="D59" t="str">
        <f ca="1">VLOOKUP(VLOOKUP(B57,MSG_New!$B$5:$O$104,MSG_New!D$1,FALSE),energyforms!$B$2:$E$13,4,FALSE)</f>
        <v>e-G-NAr</v>
      </c>
      <c r="E59" t="s">
        <v>109</v>
      </c>
      <c r="F59">
        <f ca="1">VLOOKUP(B57,MSG_New!$B$5:$O$104,MSG_New!G$1,FALSE)</f>
        <v>0.98</v>
      </c>
    </row>
    <row r="60" spans="1:6" x14ac:dyDescent="0.25">
      <c r="C60" t="s">
        <v>123</v>
      </c>
      <c r="D60" t="s">
        <v>109</v>
      </c>
      <c r="E60">
        <f ca="1">VLOOKUP(B57,MSG_New!$B$5:$O$104,MSG_New!J$1,FALSE)</f>
        <v>50</v>
      </c>
    </row>
    <row r="61" spans="1:6" x14ac:dyDescent="0.25">
      <c r="C61" t="s">
        <v>124</v>
      </c>
      <c r="D61" t="s">
        <v>109</v>
      </c>
      <c r="E61">
        <f ca="1">VLOOKUP(B57,MSG_New!$B$5:$O$104,MSG_New!K$1,FALSE)</f>
        <v>0</v>
      </c>
    </row>
    <row r="62" spans="1:6" x14ac:dyDescent="0.25">
      <c r="C62" t="s">
        <v>125</v>
      </c>
      <c r="D62" t="s">
        <v>109</v>
      </c>
      <c r="E62">
        <f ca="1">VLOOKUP(B57,MSG_New!$B$5:$O$104,MSG_New!I$1,FALSE)</f>
        <v>1</v>
      </c>
    </row>
    <row r="63" spans="1:6" x14ac:dyDescent="0.25">
      <c r="C63" t="s">
        <v>126</v>
      </c>
      <c r="D63" t="s">
        <v>137</v>
      </c>
      <c r="E63" t="s">
        <v>132</v>
      </c>
      <c r="F63" t="str">
        <f ca="1">VLOOKUP(B57,MSG_New!$B$5:$O$104,MSG_New!N$1,FALSE)</f>
        <v>0 0 0 0 0 600 0</v>
      </c>
    </row>
    <row r="64" spans="1:6" x14ac:dyDescent="0.25">
      <c r="B64" t="s">
        <v>128</v>
      </c>
    </row>
    <row r="65" spans="1:6" x14ac:dyDescent="0.25">
      <c r="A65" s="80">
        <f>A56+1</f>
        <v>11</v>
      </c>
      <c r="B65" t="s">
        <v>120</v>
      </c>
    </row>
    <row r="66" spans="1:6" x14ac:dyDescent="0.25">
      <c r="B66" t="str">
        <f ca="1">OFFSET(MSG_New!$B$4,A65,0)</f>
        <v>ELNCzizZIrNAr</v>
      </c>
      <c r="C66" t="str">
        <f ca="1">VLOOKUP(B66,MSG_New!$B$5:$O$104,MSG_New!E$1,FALSE)</f>
        <v>j</v>
      </c>
    </row>
    <row r="67" spans="1:6" x14ac:dyDescent="0.25">
      <c r="C67" t="s">
        <v>121</v>
      </c>
      <c r="D67" t="str">
        <f ca="1">VLOOKUP(VLOOKUP(B66,MSG_New!$B$5:$O$104,MSG_New!C$1,FALSE),energyforms!$B$2:$E$13,4,FALSE)</f>
        <v>e-L-ZIr</v>
      </c>
      <c r="E67">
        <f ca="1">VLOOKUP(B66,MSG_New!$B$5:$O$104,MSG_New!F$1,FALSE)</f>
        <v>1</v>
      </c>
    </row>
    <row r="68" spans="1:6" x14ac:dyDescent="0.25">
      <c r="C68" t="s">
        <v>122</v>
      </c>
      <c r="D68" t="str">
        <f ca="1">VLOOKUP(VLOOKUP(B66,MSG_New!$B$5:$O$104,MSG_New!D$1,FALSE),energyforms!$B$2:$E$13,4,FALSE)</f>
        <v>e-G-NAr</v>
      </c>
      <c r="E68" t="s">
        <v>109</v>
      </c>
      <c r="F68">
        <f ca="1">VLOOKUP(B66,MSG_New!$B$5:$O$104,MSG_New!G$1,FALSE)</f>
        <v>0.98</v>
      </c>
    </row>
    <row r="69" spans="1:6" x14ac:dyDescent="0.25">
      <c r="C69" t="s">
        <v>123</v>
      </c>
      <c r="D69" t="s">
        <v>109</v>
      </c>
      <c r="E69">
        <f ca="1">VLOOKUP(B66,MSG_New!$B$5:$O$104,MSG_New!J$1,FALSE)</f>
        <v>50</v>
      </c>
    </row>
    <row r="70" spans="1:6" x14ac:dyDescent="0.25">
      <c r="C70" t="s">
        <v>124</v>
      </c>
      <c r="D70" t="s">
        <v>109</v>
      </c>
      <c r="E70">
        <f ca="1">VLOOKUP(B66,MSG_New!$B$5:$O$104,MSG_New!K$1,FALSE)</f>
        <v>0</v>
      </c>
    </row>
    <row r="71" spans="1:6" x14ac:dyDescent="0.25">
      <c r="C71" t="s">
        <v>125</v>
      </c>
      <c r="D71" t="s">
        <v>109</v>
      </c>
      <c r="E71">
        <f ca="1">VLOOKUP(B66,MSG_New!$B$5:$O$104,MSG_New!I$1,FALSE)</f>
        <v>1</v>
      </c>
    </row>
    <row r="72" spans="1:6" x14ac:dyDescent="0.25">
      <c r="C72" t="s">
        <v>126</v>
      </c>
      <c r="D72" t="s">
        <v>137</v>
      </c>
      <c r="E72" t="s">
        <v>132</v>
      </c>
      <c r="F72" t="str">
        <f ca="1">VLOOKUP(B66,MSG_New!$B$5:$O$104,MSG_New!N$1,FALSE)</f>
        <v>0 0 0 0 0 600 0</v>
      </c>
    </row>
    <row r="73" spans="1:6" x14ac:dyDescent="0.25">
      <c r="B73" t="s">
        <v>128</v>
      </c>
    </row>
    <row r="74" spans="1:6" x14ac:dyDescent="0.25">
      <c r="A74" s="80">
        <f>A65+1</f>
        <v>12</v>
      </c>
      <c r="B74" t="s">
        <v>120</v>
      </c>
    </row>
    <row r="75" spans="1:6" x14ac:dyDescent="0.25">
      <c r="B75" t="str">
        <f ca="1">OFFSET(MSG_New!$B$4,A74,0)</f>
        <v>ELNCzizZArNAr</v>
      </c>
      <c r="C75" t="str">
        <f ca="1">VLOOKUP(B75,MSG_New!$B$5:$O$104,MSG_New!E$1,FALSE)</f>
        <v>k</v>
      </c>
    </row>
    <row r="76" spans="1:6" x14ac:dyDescent="0.25">
      <c r="C76" t="s">
        <v>121</v>
      </c>
      <c r="D76" t="str">
        <f ca="1">VLOOKUP(VLOOKUP(B75,MSG_New!$B$5:$O$104,MSG_New!C$1,FALSE),energyforms!$B$2:$E$13,4,FALSE)</f>
        <v>e-K-ZAr</v>
      </c>
      <c r="E76">
        <f ca="1">VLOOKUP(B75,MSG_New!$B$5:$O$104,MSG_New!F$1,FALSE)</f>
        <v>1</v>
      </c>
    </row>
    <row r="77" spans="1:6" x14ac:dyDescent="0.25">
      <c r="C77" t="s">
        <v>122</v>
      </c>
      <c r="D77" t="str">
        <f ca="1">VLOOKUP(VLOOKUP(B75,MSG_New!$B$5:$O$104,MSG_New!D$1,FALSE),energyforms!$B$2:$E$13,4,FALSE)</f>
        <v>e-G-NAr</v>
      </c>
      <c r="E77" t="s">
        <v>109</v>
      </c>
      <c r="F77">
        <f ca="1">VLOOKUP(B75,MSG_New!$B$5:$O$104,MSG_New!G$1,FALSE)</f>
        <v>0.98</v>
      </c>
    </row>
    <row r="78" spans="1:6" x14ac:dyDescent="0.25">
      <c r="C78" t="s">
        <v>123</v>
      </c>
      <c r="D78" t="s">
        <v>109</v>
      </c>
      <c r="E78">
        <f ca="1">VLOOKUP(B75,MSG_New!$B$5:$O$104,MSG_New!J$1,FALSE)</f>
        <v>50</v>
      </c>
    </row>
    <row r="79" spans="1:6" x14ac:dyDescent="0.25">
      <c r="C79" t="s">
        <v>124</v>
      </c>
      <c r="D79" t="s">
        <v>109</v>
      </c>
      <c r="E79">
        <f ca="1">VLOOKUP(B75,MSG_New!$B$5:$O$104,MSG_New!K$1,FALSE)</f>
        <v>0</v>
      </c>
    </row>
    <row r="80" spans="1:6" x14ac:dyDescent="0.25">
      <c r="C80" t="s">
        <v>125</v>
      </c>
      <c r="D80" t="s">
        <v>109</v>
      </c>
      <c r="E80">
        <f ca="1">VLOOKUP(B75,MSG_New!$B$5:$O$104,MSG_New!I$1,FALSE)</f>
        <v>1</v>
      </c>
    </row>
    <row r="81" spans="1:11" x14ac:dyDescent="0.25">
      <c r="C81" t="s">
        <v>126</v>
      </c>
      <c r="D81" t="s">
        <v>137</v>
      </c>
      <c r="E81" t="s">
        <v>132</v>
      </c>
      <c r="F81" t="str">
        <f ca="1">VLOOKUP(B75,MSG_New!$B$5:$O$104,MSG_New!N$1,FALSE)</f>
        <v>0 0 0 0 0 600 0</v>
      </c>
    </row>
    <row r="82" spans="1:11" x14ac:dyDescent="0.25">
      <c r="B82" t="s">
        <v>128</v>
      </c>
    </row>
    <row r="83" spans="1:11" x14ac:dyDescent="0.25">
      <c r="A83" s="80">
        <f>A74+1</f>
        <v>13</v>
      </c>
      <c r="B83" t="s">
        <v>120</v>
      </c>
    </row>
    <row r="84" spans="1:11" x14ac:dyDescent="0.25">
      <c r="B84" t="str">
        <f ca="1">OFFSET(MSG_New!$B$4,A83,0)</f>
        <v>ELNCzizZIrZAr</v>
      </c>
      <c r="C84" t="str">
        <f ca="1">VLOOKUP(B84,MSG_New!$B$5:$O$104,MSG_New!E$1,FALSE)</f>
        <v>j</v>
      </c>
    </row>
    <row r="85" spans="1:11" x14ac:dyDescent="0.25">
      <c r="C85" t="s">
        <v>121</v>
      </c>
      <c r="D85" t="str">
        <f ca="1">VLOOKUP(VLOOKUP(B84,MSG_New!$B$5:$O$104,MSG_New!C$1,FALSE),energyforms!$B$2:$E$13,4,FALSE)</f>
        <v>e-L-ZIr</v>
      </c>
      <c r="E85">
        <f ca="1">VLOOKUP(B84,MSG_New!$B$5:$O$104,MSG_New!F$1,FALSE)</f>
        <v>1</v>
      </c>
    </row>
    <row r="86" spans="1:11" x14ac:dyDescent="0.25">
      <c r="C86" t="s">
        <v>122</v>
      </c>
      <c r="D86" t="str">
        <f ca="1">VLOOKUP(VLOOKUP(B84,MSG_New!$B$5:$O$104,MSG_New!D$1,FALSE),energyforms!$B$2:$E$13,4,FALSE)</f>
        <v>e-K-ZAr</v>
      </c>
      <c r="E86" t="s">
        <v>109</v>
      </c>
      <c r="F86">
        <f ca="1">VLOOKUP(B84,MSG_New!$B$5:$O$104,MSG_New!G$1,FALSE)</f>
        <v>0.99</v>
      </c>
    </row>
    <row r="87" spans="1:11" x14ac:dyDescent="0.25">
      <c r="C87" t="s">
        <v>123</v>
      </c>
      <c r="D87" t="s">
        <v>109</v>
      </c>
      <c r="E87">
        <f ca="1">VLOOKUP(B84,MSG_New!$B$5:$O$104,MSG_New!J$1,FALSE)</f>
        <v>50</v>
      </c>
    </row>
    <row r="88" spans="1:11" x14ac:dyDescent="0.25">
      <c r="C88" t="s">
        <v>124</v>
      </c>
      <c r="D88" t="s">
        <v>109</v>
      </c>
      <c r="E88">
        <f ca="1">VLOOKUP(B84,MSG_New!$B$5:$O$104,MSG_New!K$1,FALSE)</f>
        <v>0</v>
      </c>
    </row>
    <row r="89" spans="1:11" x14ac:dyDescent="0.25">
      <c r="C89" t="s">
        <v>125</v>
      </c>
      <c r="D89" t="s">
        <v>109</v>
      </c>
      <c r="E89">
        <f ca="1">VLOOKUP(B84,MSG_New!$B$5:$O$104,MSG_New!I$1,FALSE)</f>
        <v>1</v>
      </c>
    </row>
    <row r="90" spans="1:11" x14ac:dyDescent="0.25">
      <c r="C90" t="s">
        <v>126</v>
      </c>
      <c r="D90" t="s">
        <v>137</v>
      </c>
      <c r="E90" t="s">
        <v>132</v>
      </c>
      <c r="F90" t="str">
        <f ca="1">VLOOKUP(B84,MSG_New!$B$5:$O$104,MSG_New!N$1,FALSE)</f>
        <v>0 0 0 0 0 600 0</v>
      </c>
    </row>
    <row r="91" spans="1:11" x14ac:dyDescent="0.25">
      <c r="B91" t="s">
        <v>128</v>
      </c>
    </row>
    <row r="92" spans="1:11" x14ac:dyDescent="0.25">
      <c r="A92" s="80">
        <v>1</v>
      </c>
      <c r="B92" t="s">
        <v>120</v>
      </c>
      <c r="K92" s="87" t="s">
        <v>240</v>
      </c>
    </row>
    <row r="93" spans="1:11" x14ac:dyDescent="0.25">
      <c r="B93" t="str">
        <f ca="1">OFFSET(MSG_New!$B$21,A92,0)</f>
        <v>ELNUwesDRrNAr</v>
      </c>
      <c r="C93" t="str">
        <f ca="1">VLOOKUP(B93,MSG_New!$B$5:$O$104,MSG_New!E$1,FALSE)</f>
        <v>l</v>
      </c>
    </row>
    <row r="94" spans="1:11" x14ac:dyDescent="0.25">
      <c r="C94" t="s">
        <v>121</v>
      </c>
      <c r="D94" t="str">
        <f ca="1">VLOOKUP(VLOOKUP(B93,MSG_New!$B$5:$O$104,MSG_New!C$1,FALSE),energyforms!$B$2:$E$13,4,FALSE)</f>
        <v>e-C-DRr</v>
      </c>
      <c r="E94">
        <f ca="1">VLOOKUP(B93,MSG_New!$B$5:$O$104,MSG_New!F$1,FALSE)</f>
        <v>1</v>
      </c>
    </row>
    <row r="95" spans="1:11" x14ac:dyDescent="0.25">
      <c r="C95" t="s">
        <v>122</v>
      </c>
      <c r="D95" t="str">
        <f ca="1">VLOOKUP(VLOOKUP(B93,MSG_New!$B$5:$O$104,MSG_New!D$1,FALSE),energyforms!$B$2:$E$13,4,FALSE)</f>
        <v>e-G-NAr</v>
      </c>
      <c r="E95" t="s">
        <v>109</v>
      </c>
      <c r="F95">
        <f ca="1">VLOOKUP(B93,MSG_New!$B$5:$O$104,MSG_New!G$1,FALSE)</f>
        <v>0.91</v>
      </c>
    </row>
    <row r="96" spans="1:11" x14ac:dyDescent="0.25">
      <c r="C96" t="s">
        <v>135</v>
      </c>
      <c r="D96">
        <f ca="1">VLOOKUP(B93,MSG_New!$B$5:$O$104,MSG_New!H$1,FALSE)</f>
        <v>2020</v>
      </c>
    </row>
    <row r="97" spans="1:6" x14ac:dyDescent="0.25">
      <c r="C97" t="s">
        <v>123</v>
      </c>
      <c r="D97" t="s">
        <v>109</v>
      </c>
      <c r="E97">
        <f ca="1">VLOOKUP(B93,MSG_New!$B$5:$O$104,MSG_New!J$1,FALSE)</f>
        <v>50</v>
      </c>
    </row>
    <row r="98" spans="1:6" x14ac:dyDescent="0.25">
      <c r="C98" t="s">
        <v>124</v>
      </c>
      <c r="D98" t="s">
        <v>109</v>
      </c>
      <c r="E98">
        <f ca="1">VLOOKUP(B93,MSG_New!$B$5:$O$104,MSG_New!K$1,FALSE)</f>
        <v>217.44081958267444</v>
      </c>
    </row>
    <row r="99" spans="1:6" x14ac:dyDescent="0.25">
      <c r="C99" t="s">
        <v>125</v>
      </c>
      <c r="D99" t="s">
        <v>109</v>
      </c>
      <c r="E99">
        <f ca="1">VLOOKUP(B93,MSG_New!$B$5:$O$104,MSG_New!I$1,FALSE)</f>
        <v>0.96160000000000001</v>
      </c>
    </row>
    <row r="100" spans="1:6" x14ac:dyDescent="0.25">
      <c r="C100" t="str">
        <f ca="1">IF($F100="","","bdc")</f>
        <v/>
      </c>
      <c r="D100" t="str">
        <f ca="1">IF($F100="","","up")</f>
        <v/>
      </c>
      <c r="E100" t="str">
        <f ca="1">IF($F100="","","c")</f>
        <v/>
      </c>
      <c r="F100" t="str">
        <f ca="1">VLOOKUP(B93,MSG_New!$B$5:$O$104,MSG_New!M$1,FALSE)</f>
        <v/>
      </c>
    </row>
    <row r="101" spans="1:6" x14ac:dyDescent="0.25">
      <c r="C101" t="s">
        <v>138</v>
      </c>
      <c r="D101" t="s">
        <v>131</v>
      </c>
      <c r="E101" t="s">
        <v>109</v>
      </c>
      <c r="F101">
        <f ca="1">VLOOKUP(B93,MSG_New!$B$5:$O$104,MSG_New!L$1,FALSE)</f>
        <v>2000</v>
      </c>
    </row>
    <row r="102" spans="1:6" x14ac:dyDescent="0.25">
      <c r="C102" t="s">
        <v>127</v>
      </c>
      <c r="D102" t="str">
        <f ca="1">VLOOKUP(B93,MSG_New!$B$5:$O$104,MSG_New!N$1,FALSE)&amp;":tin"</f>
        <v>wDN1:tin</v>
      </c>
      <c r="E102" t="s">
        <v>109</v>
      </c>
      <c r="F102">
        <f ca="1">VLOOKUP(B93,MSG_New!$B$5:$O$104,MSG_New!O$1,FALSE)</f>
        <v>1</v>
      </c>
    </row>
    <row r="103" spans="1:6" x14ac:dyDescent="0.25">
      <c r="B103" t="s">
        <v>128</v>
      </c>
    </row>
    <row r="104" spans="1:6" x14ac:dyDescent="0.25">
      <c r="A104" s="80">
        <f>A92+1</f>
        <v>2</v>
      </c>
      <c r="B104" t="s">
        <v>120</v>
      </c>
    </row>
    <row r="105" spans="1:6" x14ac:dyDescent="0.25">
      <c r="B105" t="str">
        <f ca="1">OFFSET(MSG_New!$B$21,A104,0)</f>
        <v>ELNUwesNArSAr</v>
      </c>
      <c r="C105" t="str">
        <f ca="1">VLOOKUP(B105,MSG_New!$B$5:$O$104,MSG_New!E$1,FALSE)</f>
        <v>i</v>
      </c>
    </row>
    <row r="106" spans="1:6" x14ac:dyDescent="0.25">
      <c r="C106" t="s">
        <v>121</v>
      </c>
      <c r="D106" t="str">
        <f ca="1">VLOOKUP(VLOOKUP(B105,MSG_New!$B$5:$O$104,MSG_New!C$1,FALSE),energyforms!$B$2:$E$13,4,FALSE)</f>
        <v>e-G-NAr</v>
      </c>
      <c r="E106">
        <f ca="1">VLOOKUP(B105,MSG_New!$B$5:$O$104,MSG_New!F$1,FALSE)</f>
        <v>1</v>
      </c>
    </row>
    <row r="107" spans="1:6" x14ac:dyDescent="0.25">
      <c r="C107" t="s">
        <v>122</v>
      </c>
      <c r="D107" t="str">
        <f ca="1">VLOOKUP(VLOOKUP(B105,MSG_New!$B$5:$O$104,MSG_New!D$1,FALSE),energyforms!$B$2:$E$13,4,FALSE)</f>
        <v>e-H-SAr</v>
      </c>
      <c r="E107" t="s">
        <v>109</v>
      </c>
      <c r="F107">
        <f ca="1">VLOOKUP(B105,MSG_New!$B$5:$O$104,MSG_New!G$1,FALSE)</f>
        <v>0.92</v>
      </c>
    </row>
    <row r="108" spans="1:6" x14ac:dyDescent="0.25">
      <c r="C108" t="s">
        <v>135</v>
      </c>
      <c r="D108">
        <f ca="1">VLOOKUP(B105,MSG_New!$B$5:$O$104,MSG_New!H$1,FALSE)</f>
        <v>2020</v>
      </c>
    </row>
    <row r="109" spans="1:6" x14ac:dyDescent="0.25">
      <c r="C109" t="s">
        <v>123</v>
      </c>
      <c r="D109" t="s">
        <v>109</v>
      </c>
      <c r="E109">
        <f ca="1">VLOOKUP(B105,MSG_New!$B$5:$O$104,MSG_New!J$1,FALSE)</f>
        <v>50</v>
      </c>
    </row>
    <row r="110" spans="1:6" x14ac:dyDescent="0.25">
      <c r="C110" t="s">
        <v>124</v>
      </c>
      <c r="D110" t="s">
        <v>109</v>
      </c>
      <c r="E110">
        <f ca="1">VLOOKUP(B105,MSG_New!$B$5:$O$104,MSG_New!K$1,FALSE)</f>
        <v>243.37511151909987</v>
      </c>
    </row>
    <row r="111" spans="1:6" x14ac:dyDescent="0.25">
      <c r="C111" t="s">
        <v>125</v>
      </c>
      <c r="D111" t="s">
        <v>109</v>
      </c>
      <c r="E111">
        <f ca="1">VLOOKUP(B105,MSG_New!$B$5:$O$104,MSG_New!I$1,FALSE)</f>
        <v>0.97440000000000004</v>
      </c>
    </row>
    <row r="112" spans="1:6" x14ac:dyDescent="0.25">
      <c r="C112" t="str">
        <f ca="1">IF($F112="","","bdc")</f>
        <v/>
      </c>
      <c r="D112" t="str">
        <f ca="1">IF($F112="","","up")</f>
        <v/>
      </c>
      <c r="E112" t="str">
        <f ca="1">IF($F112="","","c")</f>
        <v/>
      </c>
      <c r="F112" t="str">
        <f ca="1">VLOOKUP(B105,MSG_New!$B$5:$O$104,MSG_New!M$1,FALSE)</f>
        <v/>
      </c>
    </row>
    <row r="113" spans="1:6" x14ac:dyDescent="0.25">
      <c r="C113" t="s">
        <v>138</v>
      </c>
      <c r="D113" t="s">
        <v>131</v>
      </c>
      <c r="E113" t="s">
        <v>109</v>
      </c>
      <c r="F113">
        <f ca="1">VLOOKUP(B105,MSG_New!$B$5:$O$104,MSG_New!L$1,FALSE)</f>
        <v>1500</v>
      </c>
    </row>
    <row r="114" spans="1:6" x14ac:dyDescent="0.25">
      <c r="C114" t="s">
        <v>127</v>
      </c>
      <c r="D114" t="str">
        <f ca="1">VLOOKUP(B105,MSG_New!$B$5:$O$104,MSG_New!N$1,FALSE)&amp;":tin"</f>
        <v>wNS1:tin</v>
      </c>
      <c r="E114" t="s">
        <v>109</v>
      </c>
      <c r="F114">
        <f ca="1">VLOOKUP(B105,MSG_New!$B$5:$O$104,MSG_New!O$1,FALSE)</f>
        <v>1</v>
      </c>
    </row>
    <row r="115" spans="1:6" x14ac:dyDescent="0.25">
      <c r="B115" t="s">
        <v>128</v>
      </c>
    </row>
    <row r="116" spans="1:6" x14ac:dyDescent="0.25">
      <c r="A116" s="80">
        <f>A104+1</f>
        <v>3</v>
      </c>
      <c r="B116" t="s">
        <v>120</v>
      </c>
    </row>
    <row r="117" spans="1:6" x14ac:dyDescent="0.25">
      <c r="B117" t="str">
        <f ca="1">OFFSET(MSG_New!$B$21,A116,0)</f>
        <v>ELNUwesDRrANr</v>
      </c>
      <c r="C117" t="str">
        <f ca="1">VLOOKUP(B117,MSG_New!$B$5:$O$104,MSG_New!E$1,FALSE)</f>
        <v>i</v>
      </c>
    </row>
    <row r="118" spans="1:6" x14ac:dyDescent="0.25">
      <c r="C118" t="s">
        <v>121</v>
      </c>
      <c r="D118" t="str">
        <f ca="1">VLOOKUP(VLOOKUP(B117,MSG_New!$B$5:$O$104,MSG_New!C$1,FALSE),energyforms!$B$2:$E$13,4,FALSE)</f>
        <v>e-C-DRr</v>
      </c>
      <c r="E118">
        <f ca="1">VLOOKUP(B117,MSG_New!$B$5:$O$104,MSG_New!F$1,FALSE)</f>
        <v>1</v>
      </c>
    </row>
    <row r="119" spans="1:6" x14ac:dyDescent="0.25">
      <c r="C119" t="s">
        <v>122</v>
      </c>
      <c r="D119" t="str">
        <f ca="1">VLOOKUP(VLOOKUP(B117,MSG_New!$B$5:$O$104,MSG_New!D$1,FALSE),energyforms!$B$2:$E$13,4,FALSE)</f>
        <v>e-A-ANr</v>
      </c>
      <c r="E119" t="s">
        <v>109</v>
      </c>
      <c r="F119">
        <f ca="1">VLOOKUP(B117,MSG_New!$B$5:$O$104,MSG_New!G$1,FALSE)</f>
        <v>0.92</v>
      </c>
    </row>
    <row r="120" spans="1:6" x14ac:dyDescent="0.25">
      <c r="C120" t="s">
        <v>135</v>
      </c>
      <c r="D120">
        <f ca="1">VLOOKUP(B117,MSG_New!$B$5:$O$104,MSG_New!H$1,FALSE)</f>
        <v>2020</v>
      </c>
    </row>
    <row r="121" spans="1:6" x14ac:dyDescent="0.25">
      <c r="C121" t="s">
        <v>123</v>
      </c>
      <c r="D121" t="s">
        <v>109</v>
      </c>
      <c r="E121">
        <f ca="1">VLOOKUP(B117,MSG_New!$B$5:$O$104,MSG_New!J$1,FALSE)</f>
        <v>50</v>
      </c>
    </row>
    <row r="122" spans="1:6" x14ac:dyDescent="0.25">
      <c r="C122" t="s">
        <v>124</v>
      </c>
      <c r="D122" t="s">
        <v>109</v>
      </c>
      <c r="E122">
        <f ca="1">VLOOKUP(B117,MSG_New!$B$5:$O$104,MSG_New!K$1,FALSE)</f>
        <v>146.8180989789374</v>
      </c>
    </row>
    <row r="123" spans="1:6" x14ac:dyDescent="0.25">
      <c r="C123" t="s">
        <v>125</v>
      </c>
      <c r="D123" t="s">
        <v>109</v>
      </c>
      <c r="E123">
        <f ca="1">VLOOKUP(B117,MSG_New!$B$5:$O$104,MSG_New!I$1,FALSE)</f>
        <v>0.98719999999999997</v>
      </c>
    </row>
    <row r="124" spans="1:6" x14ac:dyDescent="0.25">
      <c r="C124" t="str">
        <f ca="1">IF($F124="","","bdc")</f>
        <v/>
      </c>
      <c r="D124" t="str">
        <f ca="1">IF($F124="","","up")</f>
        <v/>
      </c>
      <c r="E124" t="str">
        <f ca="1">IF($F124="","","c")</f>
        <v/>
      </c>
      <c r="F124" t="str">
        <f ca="1">VLOOKUP(B117,MSG_New!$B$5:$O$104,MSG_New!M$1,FALSE)</f>
        <v/>
      </c>
    </row>
    <row r="125" spans="1:6" x14ac:dyDescent="0.25">
      <c r="C125" t="s">
        <v>138</v>
      </c>
      <c r="D125" t="s">
        <v>131</v>
      </c>
      <c r="E125" t="s">
        <v>109</v>
      </c>
      <c r="F125">
        <f ca="1">VLOOKUP(B117,MSG_New!$B$5:$O$104,MSG_New!L$1,FALSE)</f>
        <v>1500</v>
      </c>
    </row>
    <row r="126" spans="1:6" x14ac:dyDescent="0.25">
      <c r="C126" t="s">
        <v>127</v>
      </c>
      <c r="D126" t="str">
        <f ca="1">VLOOKUP(B117,MSG_New!$B$5:$O$104,MSG_New!N$1,FALSE)&amp;":tin"</f>
        <v>wDA1:tin</v>
      </c>
      <c r="E126" t="s">
        <v>109</v>
      </c>
      <c r="F126">
        <f ca="1">VLOOKUP(B117,MSG_New!$B$5:$O$104,MSG_New!O$1,FALSE)</f>
        <v>1</v>
      </c>
    </row>
    <row r="127" spans="1:6" x14ac:dyDescent="0.25">
      <c r="B127" t="s">
        <v>128</v>
      </c>
    </row>
    <row r="128" spans="1:6" x14ac:dyDescent="0.25">
      <c r="A128" s="80">
        <f>A116+1</f>
        <v>4</v>
      </c>
      <c r="B128" t="s">
        <v>120</v>
      </c>
    </row>
    <row r="129" spans="1:6" x14ac:dyDescent="0.25">
      <c r="B129" t="str">
        <f ca="1">OFFSET(MSG_New!$B$21,A128,0)</f>
        <v>ELNUwesANrBOr</v>
      </c>
      <c r="C129" t="str">
        <f ca="1">VLOOKUP(B129,MSG_New!$B$5:$O$104,MSG_New!E$1,FALSE)</f>
        <v>k</v>
      </c>
    </row>
    <row r="130" spans="1:6" x14ac:dyDescent="0.25">
      <c r="C130" t="s">
        <v>121</v>
      </c>
      <c r="D130" t="str">
        <f ca="1">VLOOKUP(VLOOKUP(B129,MSG_New!$B$5:$O$104,MSG_New!C$1,FALSE),energyforms!$B$2:$E$13,4,FALSE)</f>
        <v>e-A-ANr</v>
      </c>
      <c r="E130">
        <f ca="1">VLOOKUP(B129,MSG_New!$B$5:$O$104,MSG_New!F$1,FALSE)</f>
        <v>1</v>
      </c>
    </row>
    <row r="131" spans="1:6" x14ac:dyDescent="0.25">
      <c r="C131" t="s">
        <v>122</v>
      </c>
      <c r="D131" t="str">
        <f ca="1">VLOOKUP(VLOOKUP(B129,MSG_New!$B$5:$O$104,MSG_New!D$1,FALSE),energyforms!$B$2:$E$13,4,FALSE)</f>
        <v>e-B-BOr</v>
      </c>
      <c r="E131" t="s">
        <v>109</v>
      </c>
      <c r="F131">
        <f ca="1">VLOOKUP(B129,MSG_New!$B$5:$O$104,MSG_New!G$1,FALSE)</f>
        <v>0.76</v>
      </c>
    </row>
    <row r="132" spans="1:6" x14ac:dyDescent="0.25">
      <c r="C132" t="s">
        <v>135</v>
      </c>
      <c r="D132">
        <f ca="1">VLOOKUP(B129,MSG_New!$B$5:$O$104,MSG_New!H$1,FALSE)</f>
        <v>2020</v>
      </c>
    </row>
    <row r="133" spans="1:6" x14ac:dyDescent="0.25">
      <c r="C133" t="s">
        <v>123</v>
      </c>
      <c r="D133" t="s">
        <v>109</v>
      </c>
      <c r="E133">
        <f ca="1">VLOOKUP(B129,MSG_New!$B$5:$O$104,MSG_New!J$1,FALSE)</f>
        <v>50</v>
      </c>
    </row>
    <row r="134" spans="1:6" x14ac:dyDescent="0.25">
      <c r="C134" t="s">
        <v>124</v>
      </c>
      <c r="D134" t="s">
        <v>109</v>
      </c>
      <c r="E134">
        <f ca="1">VLOOKUP(B129,MSG_New!$B$5:$O$104,MSG_New!K$1,FALSE)</f>
        <v>239.83861716413278</v>
      </c>
    </row>
    <row r="135" spans="1:6" x14ac:dyDescent="0.25">
      <c r="C135" t="s">
        <v>125</v>
      </c>
      <c r="D135" t="s">
        <v>109</v>
      </c>
      <c r="E135">
        <f ca="1">VLOOKUP(B129,MSG_New!$B$5:$O$104,MSG_New!I$1,FALSE)</f>
        <v>0.96160000000000001</v>
      </c>
    </row>
    <row r="136" spans="1:6" x14ac:dyDescent="0.25">
      <c r="C136" t="str">
        <f ca="1">IF($F136="","","bdc")</f>
        <v/>
      </c>
      <c r="D136" t="str">
        <f ca="1">IF($F136="","","up")</f>
        <v/>
      </c>
      <c r="E136" t="str">
        <f ca="1">IF($F136="","","c")</f>
        <v/>
      </c>
      <c r="F136" t="str">
        <f ca="1">VLOOKUP(B129,MSG_New!$B$5:$O$104,MSG_New!M$1,FALSE)</f>
        <v/>
      </c>
    </row>
    <row r="137" spans="1:6" x14ac:dyDescent="0.25">
      <c r="C137" t="s">
        <v>138</v>
      </c>
      <c r="D137" t="s">
        <v>131</v>
      </c>
      <c r="E137" t="s">
        <v>109</v>
      </c>
      <c r="F137">
        <f ca="1">VLOOKUP(B129,MSG_New!$B$5:$O$104,MSG_New!L$1,FALSE)</f>
        <v>1500</v>
      </c>
    </row>
    <row r="138" spans="1:6" x14ac:dyDescent="0.25">
      <c r="C138" t="s">
        <v>127</v>
      </c>
      <c r="D138" t="str">
        <f ca="1">VLOOKUP(B129,MSG_New!$B$5:$O$104,MSG_New!N$1,FALSE)&amp;":tin"</f>
        <v>wAB1:tin</v>
      </c>
      <c r="E138" t="s">
        <v>109</v>
      </c>
      <c r="F138">
        <f ca="1">VLOOKUP(B129,MSG_New!$B$5:$O$104,MSG_New!O$1,FALSE)</f>
        <v>1</v>
      </c>
    </row>
    <row r="139" spans="1:6" x14ac:dyDescent="0.25">
      <c r="B139" t="s">
        <v>128</v>
      </c>
    </row>
    <row r="140" spans="1:6" x14ac:dyDescent="0.25">
      <c r="A140" s="80">
        <f>A128+1</f>
        <v>5</v>
      </c>
      <c r="B140" t="s">
        <v>120</v>
      </c>
    </row>
    <row r="141" spans="1:6" x14ac:dyDescent="0.25">
      <c r="B141" t="str">
        <f ca="1">OFFSET(MSG_New!$B$21,A140,0)</f>
        <v>ELNUwesBOrSAr</v>
      </c>
      <c r="C141" t="str">
        <f ca="1">VLOOKUP(B141,MSG_New!$B$5:$O$104,MSG_New!E$1,FALSE)</f>
        <v>j</v>
      </c>
    </row>
    <row r="142" spans="1:6" x14ac:dyDescent="0.25">
      <c r="C142" t="s">
        <v>121</v>
      </c>
      <c r="D142" t="str">
        <f ca="1">VLOOKUP(VLOOKUP(B141,MSG_New!$B$5:$O$104,MSG_New!C$1,FALSE),energyforms!$B$2:$E$13,4,FALSE)</f>
        <v>e-B-BOr</v>
      </c>
      <c r="E142">
        <f ca="1">VLOOKUP(B141,MSG_New!$B$5:$O$104,MSG_New!F$1,FALSE)</f>
        <v>1</v>
      </c>
    </row>
    <row r="143" spans="1:6" x14ac:dyDescent="0.25">
      <c r="C143" t="s">
        <v>122</v>
      </c>
      <c r="D143" t="str">
        <f ca="1">VLOOKUP(VLOOKUP(B141,MSG_New!$B$5:$O$104,MSG_New!D$1,FALSE),energyforms!$B$2:$E$13,4,FALSE)</f>
        <v>e-H-SAr</v>
      </c>
      <c r="E143" t="s">
        <v>109</v>
      </c>
      <c r="F143">
        <f ca="1">VLOOKUP(B141,MSG_New!$B$5:$O$104,MSG_New!G$1,FALSE)</f>
        <v>0.88</v>
      </c>
    </row>
    <row r="144" spans="1:6" x14ac:dyDescent="0.25">
      <c r="C144" t="s">
        <v>135</v>
      </c>
      <c r="D144">
        <f ca="1">VLOOKUP(B141,MSG_New!$B$5:$O$104,MSG_New!H$1,FALSE)</f>
        <v>2020</v>
      </c>
    </row>
    <row r="145" spans="1:6" x14ac:dyDescent="0.25">
      <c r="C145" t="s">
        <v>123</v>
      </c>
      <c r="D145" t="s">
        <v>109</v>
      </c>
      <c r="E145">
        <f ca="1">VLOOKUP(B141,MSG_New!$B$5:$O$104,MSG_New!J$1,FALSE)</f>
        <v>50</v>
      </c>
    </row>
    <row r="146" spans="1:6" x14ac:dyDescent="0.25">
      <c r="C146" t="s">
        <v>124</v>
      </c>
      <c r="D146" t="s">
        <v>109</v>
      </c>
      <c r="E146">
        <f ca="1">VLOOKUP(B141,MSG_New!$B$5:$O$104,MSG_New!K$1,FALSE)</f>
        <v>220.11998197280104</v>
      </c>
    </row>
    <row r="147" spans="1:6" x14ac:dyDescent="0.25">
      <c r="C147" t="s">
        <v>125</v>
      </c>
      <c r="D147" t="s">
        <v>109</v>
      </c>
      <c r="E147">
        <f ca="1">VLOOKUP(B141,MSG_New!$B$5:$O$104,MSG_New!I$1,FALSE)</f>
        <v>0.98719999999999997</v>
      </c>
    </row>
    <row r="148" spans="1:6" x14ac:dyDescent="0.25">
      <c r="C148" t="str">
        <f ca="1">IF($F148="","","bdc")</f>
        <v/>
      </c>
      <c r="D148" t="str">
        <f ca="1">IF($F148="","","up")</f>
        <v/>
      </c>
      <c r="E148" t="str">
        <f ca="1">IF($F148="","","c")</f>
        <v/>
      </c>
      <c r="F148" t="str">
        <f ca="1">VLOOKUP(B141,MSG_New!$B$5:$O$104,MSG_New!M$1,FALSE)</f>
        <v/>
      </c>
    </row>
    <row r="149" spans="1:6" x14ac:dyDescent="0.25">
      <c r="C149" t="s">
        <v>138</v>
      </c>
      <c r="D149" t="s">
        <v>131</v>
      </c>
      <c r="E149" t="s">
        <v>109</v>
      </c>
      <c r="F149">
        <f ca="1">VLOOKUP(B141,MSG_New!$B$5:$O$104,MSG_New!L$1,FALSE)</f>
        <v>1000</v>
      </c>
    </row>
    <row r="150" spans="1:6" x14ac:dyDescent="0.25">
      <c r="C150" t="s">
        <v>127</v>
      </c>
      <c r="D150" t="str">
        <f ca="1">VLOOKUP(B141,MSG_New!$B$5:$O$104,MSG_New!N$1,FALSE)&amp;":tin"</f>
        <v>wBS1:tin</v>
      </c>
      <c r="E150" t="s">
        <v>109</v>
      </c>
      <c r="F150">
        <f ca="1">VLOOKUP(B141,MSG_New!$B$5:$O$104,MSG_New!O$1,FALSE)</f>
        <v>1</v>
      </c>
    </row>
    <row r="151" spans="1:6" x14ac:dyDescent="0.25">
      <c r="B151" t="s">
        <v>128</v>
      </c>
    </row>
    <row r="152" spans="1:6" x14ac:dyDescent="0.25">
      <c r="A152" s="91">
        <f>A140+4</f>
        <v>9</v>
      </c>
      <c r="B152" t="s">
        <v>120</v>
      </c>
    </row>
    <row r="153" spans="1:6" x14ac:dyDescent="0.25">
      <c r="B153" t="str">
        <f ca="1">OFFSET(MSG_New!$B$21,A152,0)</f>
        <v>ELNUwesNArDRr</v>
      </c>
      <c r="C153" t="str">
        <f ca="1">VLOOKUP(B153,MSG_New!$B$5:$O$104,MSG_New!E$1,FALSE)</f>
        <v>i</v>
      </c>
    </row>
    <row r="154" spans="1:6" x14ac:dyDescent="0.25">
      <c r="C154" t="s">
        <v>121</v>
      </c>
      <c r="D154" t="str">
        <f ca="1">VLOOKUP(VLOOKUP(B153,MSG_New!$B$5:$O$104,MSG_New!C$1,FALSE),energyforms!$B$2:$E$13,4,FALSE)</f>
        <v>e-G-NAr</v>
      </c>
      <c r="E154">
        <f ca="1">VLOOKUP(B153,MSG_New!$B$5:$O$104,MSG_New!F$1,FALSE)</f>
        <v>1</v>
      </c>
    </row>
    <row r="155" spans="1:6" x14ac:dyDescent="0.25">
      <c r="C155" t="s">
        <v>122</v>
      </c>
      <c r="D155" t="str">
        <f ca="1">VLOOKUP(VLOOKUP(B153,MSG_New!$B$5:$O$104,MSG_New!D$1,FALSE),energyforms!$B$2:$E$13,4,FALSE)</f>
        <v>e-C-DRr</v>
      </c>
      <c r="E155" t="s">
        <v>109</v>
      </c>
      <c r="F155">
        <f ca="1">VLOOKUP(B153,MSG_New!$B$5:$O$104,MSG_New!G$1,FALSE)</f>
        <v>0.91</v>
      </c>
    </row>
    <row r="156" spans="1:6" x14ac:dyDescent="0.25">
      <c r="C156" t="s">
        <v>135</v>
      </c>
      <c r="D156">
        <f ca="1">VLOOKUP(B153,MSG_New!$B$5:$O$104,MSG_New!H$1,FALSE)</f>
        <v>2020</v>
      </c>
    </row>
    <row r="157" spans="1:6" x14ac:dyDescent="0.25">
      <c r="C157" t="s">
        <v>123</v>
      </c>
      <c r="D157" t="s">
        <v>109</v>
      </c>
      <c r="E157">
        <f ca="1">VLOOKUP(B153,MSG_New!$B$5:$O$104,MSG_New!J$1,FALSE)</f>
        <v>50</v>
      </c>
    </row>
    <row r="158" spans="1:6" x14ac:dyDescent="0.25">
      <c r="C158" t="s">
        <v>124</v>
      </c>
      <c r="D158" t="s">
        <v>109</v>
      </c>
      <c r="E158">
        <f ca="1">VLOOKUP(B153,MSG_New!$B$5:$O$104,MSG_New!K$1,FALSE)</f>
        <v>0</v>
      </c>
    </row>
    <row r="159" spans="1:6" x14ac:dyDescent="0.25">
      <c r="C159" t="s">
        <v>125</v>
      </c>
      <c r="D159" t="s">
        <v>109</v>
      </c>
      <c r="E159">
        <f ca="1">VLOOKUP(B153,MSG_New!$B$5:$O$104,MSG_New!I$1,FALSE)</f>
        <v>0.96160000000000001</v>
      </c>
    </row>
    <row r="160" spans="1:6" x14ac:dyDescent="0.25">
      <c r="C160" t="str">
        <f ca="1">IF($F160="","","bdc")</f>
        <v/>
      </c>
      <c r="D160" t="str">
        <f ca="1">IF($F160="","","up")</f>
        <v/>
      </c>
      <c r="E160" t="str">
        <f ca="1">IF($F160="","","c")</f>
        <v/>
      </c>
      <c r="F160" t="str">
        <f ca="1">VLOOKUP(B153,MSG_New!$B$5:$O$104,MSG_New!M$1,FALSE)</f>
        <v/>
      </c>
    </row>
    <row r="161" spans="1:6" x14ac:dyDescent="0.25">
      <c r="C161" t="s">
        <v>138</v>
      </c>
      <c r="D161" t="s">
        <v>131</v>
      </c>
      <c r="E161" t="s">
        <v>109</v>
      </c>
      <c r="F161">
        <f ca="1">VLOOKUP(B153,MSG_New!$B$5:$O$104,MSG_New!L$1,FALSE)</f>
        <v>2000</v>
      </c>
    </row>
    <row r="162" spans="1:6" x14ac:dyDescent="0.25">
      <c r="C162" t="s">
        <v>127</v>
      </c>
      <c r="D162" t="str">
        <f ca="1">VLOOKUP(B153,MSG_New!$B$5:$O$104,MSG_New!N$1,FALSE)&amp;":tin"</f>
        <v>wDN1:tin</v>
      </c>
      <c r="E162" t="s">
        <v>109</v>
      </c>
      <c r="F162">
        <f ca="1">VLOOKUP(B153,MSG_New!$B$5:$O$104,MSG_New!O$1,FALSE)</f>
        <v>-1</v>
      </c>
    </row>
    <row r="163" spans="1:6" x14ac:dyDescent="0.25">
      <c r="B163" t="s">
        <v>128</v>
      </c>
    </row>
    <row r="164" spans="1:6" x14ac:dyDescent="0.25">
      <c r="A164" s="80">
        <f>A152+1</f>
        <v>10</v>
      </c>
      <c r="B164" t="s">
        <v>120</v>
      </c>
    </row>
    <row r="165" spans="1:6" x14ac:dyDescent="0.25">
      <c r="B165" t="str">
        <f ca="1">OFFSET(MSG_New!$B$21,A164,0)</f>
        <v>ELNUwesSArNAr</v>
      </c>
      <c r="C165" t="str">
        <f ca="1">VLOOKUP(B165,MSG_New!$B$5:$O$104,MSG_New!E$1,FALSE)</f>
        <v>m</v>
      </c>
    </row>
    <row r="166" spans="1:6" x14ac:dyDescent="0.25">
      <c r="C166" t="s">
        <v>121</v>
      </c>
      <c r="D166" t="str">
        <f ca="1">VLOOKUP(VLOOKUP(B165,MSG_New!$B$5:$O$104,MSG_New!C$1,FALSE),energyforms!$B$2:$E$13,4,FALSE)</f>
        <v>e-H-SAr</v>
      </c>
      <c r="E166">
        <f ca="1">VLOOKUP(B165,MSG_New!$B$5:$O$104,MSG_New!F$1,FALSE)</f>
        <v>1</v>
      </c>
    </row>
    <row r="167" spans="1:6" x14ac:dyDescent="0.25">
      <c r="C167" t="s">
        <v>122</v>
      </c>
      <c r="D167" t="str">
        <f ca="1">VLOOKUP(VLOOKUP(B165,MSG_New!$B$5:$O$104,MSG_New!D$1,FALSE),energyforms!$B$2:$E$13,4,FALSE)</f>
        <v>e-G-NAr</v>
      </c>
      <c r="E167" t="s">
        <v>109</v>
      </c>
      <c r="F167">
        <f ca="1">VLOOKUP(B165,MSG_New!$B$5:$O$104,MSG_New!G$1,FALSE)</f>
        <v>0.92</v>
      </c>
    </row>
    <row r="168" spans="1:6" x14ac:dyDescent="0.25">
      <c r="C168" t="s">
        <v>135</v>
      </c>
      <c r="D168">
        <f ca="1">VLOOKUP(B165,MSG_New!$B$5:$O$104,MSG_New!H$1,FALSE)</f>
        <v>2020</v>
      </c>
    </row>
    <row r="169" spans="1:6" x14ac:dyDescent="0.25">
      <c r="C169" t="s">
        <v>123</v>
      </c>
      <c r="D169" t="s">
        <v>109</v>
      </c>
      <c r="E169">
        <f ca="1">VLOOKUP(B165,MSG_New!$B$5:$O$104,MSG_New!J$1,FALSE)</f>
        <v>50</v>
      </c>
    </row>
    <row r="170" spans="1:6" x14ac:dyDescent="0.25">
      <c r="C170" t="s">
        <v>124</v>
      </c>
      <c r="D170" t="s">
        <v>109</v>
      </c>
      <c r="E170">
        <f ca="1">VLOOKUP(B165,MSG_New!$B$5:$O$104,MSG_New!K$1,FALSE)</f>
        <v>0</v>
      </c>
    </row>
    <row r="171" spans="1:6" x14ac:dyDescent="0.25">
      <c r="C171" t="s">
        <v>125</v>
      </c>
      <c r="D171" t="s">
        <v>109</v>
      </c>
      <c r="E171">
        <f ca="1">VLOOKUP(B165,MSG_New!$B$5:$O$104,MSG_New!I$1,FALSE)</f>
        <v>0.97440000000000004</v>
      </c>
    </row>
    <row r="172" spans="1:6" x14ac:dyDescent="0.25">
      <c r="C172" t="str">
        <f ca="1">IF($F172="","","bdc")</f>
        <v/>
      </c>
      <c r="D172" t="str">
        <f ca="1">IF($F172="","","up")</f>
        <v/>
      </c>
      <c r="E172" t="str">
        <f ca="1">IF($F172="","","c")</f>
        <v/>
      </c>
      <c r="F172" t="str">
        <f ca="1">VLOOKUP(B165,MSG_New!$B$5:$O$104,MSG_New!M$1,FALSE)</f>
        <v/>
      </c>
    </row>
    <row r="173" spans="1:6" x14ac:dyDescent="0.25">
      <c r="C173" t="s">
        <v>138</v>
      </c>
      <c r="D173" t="s">
        <v>131</v>
      </c>
      <c r="E173" t="s">
        <v>109</v>
      </c>
      <c r="F173">
        <f ca="1">VLOOKUP(B165,MSG_New!$B$5:$O$104,MSG_New!L$1,FALSE)</f>
        <v>1500</v>
      </c>
    </row>
    <row r="174" spans="1:6" x14ac:dyDescent="0.25">
      <c r="C174" t="s">
        <v>127</v>
      </c>
      <c r="D174" t="str">
        <f ca="1">VLOOKUP(B165,MSG_New!$B$5:$O$104,MSG_New!N$1,FALSE)&amp;":tin"</f>
        <v>wNS1:tin</v>
      </c>
      <c r="E174" t="s">
        <v>109</v>
      </c>
      <c r="F174">
        <f ca="1">VLOOKUP(B165,MSG_New!$B$5:$O$104,MSG_New!O$1,FALSE)</f>
        <v>-1</v>
      </c>
    </row>
    <row r="175" spans="1:6" x14ac:dyDescent="0.25">
      <c r="B175" t="s">
        <v>128</v>
      </c>
    </row>
    <row r="176" spans="1:6" x14ac:dyDescent="0.25">
      <c r="A176" s="80">
        <f>A164+1</f>
        <v>11</v>
      </c>
      <c r="B176" t="s">
        <v>120</v>
      </c>
    </row>
    <row r="177" spans="1:6" x14ac:dyDescent="0.25">
      <c r="B177" t="str">
        <f ca="1">OFFSET(MSG_New!$B$21,A176,0)</f>
        <v>ELNUwesANrDRr</v>
      </c>
      <c r="C177" t="str">
        <f ca="1">VLOOKUP(B177,MSG_New!$B$5:$O$104,MSG_New!E$1,FALSE)</f>
        <v>p</v>
      </c>
    </row>
    <row r="178" spans="1:6" x14ac:dyDescent="0.25">
      <c r="C178" t="s">
        <v>121</v>
      </c>
      <c r="D178" t="str">
        <f ca="1">VLOOKUP(VLOOKUP(B177,MSG_New!$B$5:$O$104,MSG_New!C$1,FALSE),energyforms!$B$2:$E$13,4,FALSE)</f>
        <v>e-A-ANr</v>
      </c>
      <c r="E178">
        <f ca="1">VLOOKUP(B177,MSG_New!$B$5:$O$104,MSG_New!F$1,FALSE)</f>
        <v>1</v>
      </c>
    </row>
    <row r="179" spans="1:6" x14ac:dyDescent="0.25">
      <c r="C179" t="s">
        <v>122</v>
      </c>
      <c r="D179" t="str">
        <f ca="1">VLOOKUP(VLOOKUP(B177,MSG_New!$B$5:$O$104,MSG_New!D$1,FALSE),energyforms!$B$2:$E$13,4,FALSE)</f>
        <v>e-C-DRr</v>
      </c>
      <c r="E179" t="s">
        <v>109</v>
      </c>
      <c r="F179">
        <f ca="1">VLOOKUP(B177,MSG_New!$B$5:$O$104,MSG_New!G$1,FALSE)</f>
        <v>0.92</v>
      </c>
    </row>
    <row r="180" spans="1:6" x14ac:dyDescent="0.25">
      <c r="C180" t="s">
        <v>135</v>
      </c>
      <c r="D180">
        <f ca="1">VLOOKUP(B177,MSG_New!$B$5:$O$104,MSG_New!H$1,FALSE)</f>
        <v>2020</v>
      </c>
    </row>
    <row r="181" spans="1:6" x14ac:dyDescent="0.25">
      <c r="C181" t="s">
        <v>123</v>
      </c>
      <c r="D181" t="s">
        <v>109</v>
      </c>
      <c r="E181">
        <f ca="1">VLOOKUP(B177,MSG_New!$B$5:$O$104,MSG_New!J$1,FALSE)</f>
        <v>50</v>
      </c>
    </row>
    <row r="182" spans="1:6" x14ac:dyDescent="0.25">
      <c r="C182" t="s">
        <v>124</v>
      </c>
      <c r="D182" t="s">
        <v>109</v>
      </c>
      <c r="E182">
        <f ca="1">VLOOKUP(B177,MSG_New!$B$5:$O$104,MSG_New!K$1,FALSE)</f>
        <v>0</v>
      </c>
    </row>
    <row r="183" spans="1:6" x14ac:dyDescent="0.25">
      <c r="C183" t="s">
        <v>125</v>
      </c>
      <c r="D183" t="s">
        <v>109</v>
      </c>
      <c r="E183">
        <f ca="1">VLOOKUP(B177,MSG_New!$B$5:$O$104,MSG_New!I$1,FALSE)</f>
        <v>0.98719999999999997</v>
      </c>
    </row>
    <row r="184" spans="1:6" x14ac:dyDescent="0.25">
      <c r="C184" t="str">
        <f ca="1">IF($F184="","","bdc")</f>
        <v/>
      </c>
      <c r="D184" t="str">
        <f ca="1">IF($F184="","","up")</f>
        <v/>
      </c>
      <c r="E184" t="str">
        <f ca="1">IF($F184="","","c")</f>
        <v/>
      </c>
      <c r="F184" t="str">
        <f ca="1">VLOOKUP(B177,MSG_New!$B$5:$O$104,MSG_New!M$1,FALSE)</f>
        <v/>
      </c>
    </row>
    <row r="185" spans="1:6" x14ac:dyDescent="0.25">
      <c r="C185" t="s">
        <v>138</v>
      </c>
      <c r="D185" t="s">
        <v>131</v>
      </c>
      <c r="E185" t="s">
        <v>109</v>
      </c>
      <c r="F185">
        <f ca="1">VLOOKUP(B177,MSG_New!$B$5:$O$104,MSG_New!L$1,FALSE)</f>
        <v>1500</v>
      </c>
    </row>
    <row r="186" spans="1:6" x14ac:dyDescent="0.25">
      <c r="C186" t="s">
        <v>127</v>
      </c>
      <c r="D186" t="str">
        <f ca="1">VLOOKUP(B177,MSG_New!$B$5:$O$104,MSG_New!N$1,FALSE)&amp;":tin"</f>
        <v>wDA1:tin</v>
      </c>
      <c r="E186" t="s">
        <v>109</v>
      </c>
      <c r="F186">
        <f ca="1">VLOOKUP(B177,MSG_New!$B$5:$O$104,MSG_New!O$1,FALSE)</f>
        <v>-1</v>
      </c>
    </row>
    <row r="187" spans="1:6" x14ac:dyDescent="0.25">
      <c r="B187" t="s">
        <v>128</v>
      </c>
    </row>
    <row r="188" spans="1:6" x14ac:dyDescent="0.25">
      <c r="A188" s="80">
        <f>A176+1</f>
        <v>12</v>
      </c>
      <c r="B188" t="s">
        <v>120</v>
      </c>
    </row>
    <row r="189" spans="1:6" x14ac:dyDescent="0.25">
      <c r="B189" t="str">
        <f ca="1">OFFSET(MSG_New!$B$21,A188,0)</f>
        <v>ELNUwesBOrANr</v>
      </c>
      <c r="C189" t="str">
        <f ca="1">VLOOKUP(B189,MSG_New!$B$5:$O$104,MSG_New!E$1,FALSE)</f>
        <v>r</v>
      </c>
    </row>
    <row r="190" spans="1:6" x14ac:dyDescent="0.25">
      <c r="C190" t="s">
        <v>121</v>
      </c>
      <c r="D190" t="str">
        <f ca="1">VLOOKUP(VLOOKUP(B189,MSG_New!$B$5:$O$104,MSG_New!C$1,FALSE),energyforms!$B$2:$E$13,4,FALSE)</f>
        <v>e-B-BOr</v>
      </c>
      <c r="E190">
        <f ca="1">VLOOKUP(B189,MSG_New!$B$5:$O$104,MSG_New!F$1,FALSE)</f>
        <v>1</v>
      </c>
    </row>
    <row r="191" spans="1:6" x14ac:dyDescent="0.25">
      <c r="C191" t="s">
        <v>122</v>
      </c>
      <c r="D191" t="str">
        <f ca="1">VLOOKUP(VLOOKUP(B189,MSG_New!$B$5:$O$104,MSG_New!D$1,FALSE),energyforms!$B$2:$E$13,4,FALSE)</f>
        <v>e-A-ANr</v>
      </c>
      <c r="E191" t="s">
        <v>109</v>
      </c>
      <c r="F191">
        <f ca="1">VLOOKUP(B189,MSG_New!$B$5:$O$104,MSG_New!G$1,FALSE)</f>
        <v>0.76</v>
      </c>
    </row>
    <row r="192" spans="1:6" x14ac:dyDescent="0.25">
      <c r="C192" t="s">
        <v>135</v>
      </c>
      <c r="D192">
        <f ca="1">VLOOKUP(B189,MSG_New!$B$5:$O$104,MSG_New!H$1,FALSE)</f>
        <v>2020</v>
      </c>
    </row>
    <row r="193" spans="1:6" x14ac:dyDescent="0.25">
      <c r="C193" t="s">
        <v>123</v>
      </c>
      <c r="D193" t="s">
        <v>109</v>
      </c>
      <c r="E193">
        <f ca="1">VLOOKUP(B189,MSG_New!$B$5:$O$104,MSG_New!J$1,FALSE)</f>
        <v>50</v>
      </c>
    </row>
    <row r="194" spans="1:6" x14ac:dyDescent="0.25">
      <c r="C194" t="s">
        <v>124</v>
      </c>
      <c r="D194" t="s">
        <v>109</v>
      </c>
      <c r="E194">
        <f ca="1">VLOOKUP(B189,MSG_New!$B$5:$O$104,MSG_New!K$1,FALSE)</f>
        <v>0</v>
      </c>
    </row>
    <row r="195" spans="1:6" x14ac:dyDescent="0.25">
      <c r="C195" t="s">
        <v>125</v>
      </c>
      <c r="D195" t="s">
        <v>109</v>
      </c>
      <c r="E195">
        <f ca="1">VLOOKUP(B189,MSG_New!$B$5:$O$104,MSG_New!I$1,FALSE)</f>
        <v>0.96160000000000001</v>
      </c>
    </row>
    <row r="196" spans="1:6" x14ac:dyDescent="0.25">
      <c r="C196" t="str">
        <f ca="1">IF($F196="","","bdc")</f>
        <v/>
      </c>
      <c r="D196" t="str">
        <f ca="1">IF($F196="","","up")</f>
        <v/>
      </c>
      <c r="E196" t="str">
        <f ca="1">IF($F196="","","c")</f>
        <v/>
      </c>
      <c r="F196" t="str">
        <f ca="1">VLOOKUP(B189,MSG_New!$B$5:$O$104,MSG_New!M$1,FALSE)</f>
        <v/>
      </c>
    </row>
    <row r="197" spans="1:6" x14ac:dyDescent="0.25">
      <c r="C197" t="s">
        <v>138</v>
      </c>
      <c r="D197" t="s">
        <v>131</v>
      </c>
      <c r="E197" t="s">
        <v>109</v>
      </c>
      <c r="F197">
        <f ca="1">VLOOKUP(B189,MSG_New!$B$5:$O$104,MSG_New!L$1,FALSE)</f>
        <v>1500</v>
      </c>
    </row>
    <row r="198" spans="1:6" x14ac:dyDescent="0.25">
      <c r="C198" t="s">
        <v>127</v>
      </c>
      <c r="D198" t="str">
        <f ca="1">VLOOKUP(B189,MSG_New!$B$5:$O$104,MSG_New!N$1,FALSE)&amp;":tin"</f>
        <v>wAB1:tin</v>
      </c>
      <c r="E198" t="s">
        <v>109</v>
      </c>
      <c r="F198">
        <f ca="1">VLOOKUP(B189,MSG_New!$B$5:$O$104,MSG_New!O$1,FALSE)</f>
        <v>-1</v>
      </c>
    </row>
    <row r="199" spans="1:6" x14ac:dyDescent="0.25">
      <c r="B199" t="s">
        <v>128</v>
      </c>
    </row>
    <row r="200" spans="1:6" x14ac:dyDescent="0.25">
      <c r="A200" s="80">
        <f>A188+1</f>
        <v>13</v>
      </c>
      <c r="B200" t="s">
        <v>120</v>
      </c>
    </row>
    <row r="201" spans="1:6" x14ac:dyDescent="0.25">
      <c r="B201" t="str">
        <f ca="1">OFFSET(MSG_New!$B$21,A200,0)</f>
        <v>ELNUwesSArBOr</v>
      </c>
      <c r="C201" t="str">
        <f ca="1">VLOOKUP(B201,MSG_New!$B$5:$O$104,MSG_New!E$1,FALSE)</f>
        <v>q</v>
      </c>
    </row>
    <row r="202" spans="1:6" x14ac:dyDescent="0.25">
      <c r="C202" t="s">
        <v>121</v>
      </c>
      <c r="D202" t="str">
        <f ca="1">VLOOKUP(VLOOKUP(B201,MSG_New!$B$5:$O$104,MSG_New!C$1,FALSE),energyforms!$B$2:$E$13,4,FALSE)</f>
        <v>e-H-SAr</v>
      </c>
      <c r="E202">
        <f ca="1">VLOOKUP(B201,MSG_New!$B$5:$O$104,MSG_New!F$1,FALSE)</f>
        <v>1</v>
      </c>
    </row>
    <row r="203" spans="1:6" x14ac:dyDescent="0.25">
      <c r="C203" t="s">
        <v>122</v>
      </c>
      <c r="D203" t="str">
        <f ca="1">VLOOKUP(VLOOKUP(B201,MSG_New!$B$5:$O$104,MSG_New!D$1,FALSE),energyforms!$B$2:$E$13,4,FALSE)</f>
        <v>e-B-BOr</v>
      </c>
      <c r="E203" t="s">
        <v>109</v>
      </c>
      <c r="F203">
        <f ca="1">VLOOKUP(B201,MSG_New!$B$5:$O$104,MSG_New!G$1,FALSE)</f>
        <v>0.88</v>
      </c>
    </row>
    <row r="204" spans="1:6" x14ac:dyDescent="0.25">
      <c r="C204" t="s">
        <v>135</v>
      </c>
      <c r="D204">
        <f ca="1">VLOOKUP(B201,MSG_New!$B$5:$O$104,MSG_New!H$1,FALSE)</f>
        <v>2020</v>
      </c>
    </row>
    <row r="205" spans="1:6" x14ac:dyDescent="0.25">
      <c r="C205" t="s">
        <v>123</v>
      </c>
      <c r="D205" t="s">
        <v>109</v>
      </c>
      <c r="E205">
        <f ca="1">VLOOKUP(B201,MSG_New!$B$5:$O$104,MSG_New!J$1,FALSE)</f>
        <v>50</v>
      </c>
    </row>
    <row r="206" spans="1:6" x14ac:dyDescent="0.25">
      <c r="C206" t="s">
        <v>124</v>
      </c>
      <c r="D206" t="s">
        <v>109</v>
      </c>
      <c r="E206">
        <f ca="1">VLOOKUP(B201,MSG_New!$B$5:$O$104,MSG_New!K$1,FALSE)</f>
        <v>0</v>
      </c>
    </row>
    <row r="207" spans="1:6" x14ac:dyDescent="0.25">
      <c r="C207" t="s">
        <v>125</v>
      </c>
      <c r="D207" t="s">
        <v>109</v>
      </c>
      <c r="E207">
        <f ca="1">VLOOKUP(B201,MSG_New!$B$5:$O$104,MSG_New!I$1,FALSE)</f>
        <v>0.98719999999999997</v>
      </c>
    </row>
    <row r="208" spans="1:6" x14ac:dyDescent="0.25">
      <c r="C208" t="str">
        <f ca="1">IF($F208="","","bdc")</f>
        <v/>
      </c>
      <c r="D208" t="str">
        <f ca="1">IF($F208="","","up")</f>
        <v/>
      </c>
      <c r="E208" t="str">
        <f ca="1">IF($F208="","","c")</f>
        <v/>
      </c>
      <c r="F208" t="str">
        <f ca="1">VLOOKUP(B201,MSG_New!$B$5:$O$104,MSG_New!M$1,FALSE)</f>
        <v/>
      </c>
    </row>
    <row r="209" spans="1:10" x14ac:dyDescent="0.25">
      <c r="C209" t="s">
        <v>138</v>
      </c>
      <c r="D209" t="s">
        <v>131</v>
      </c>
      <c r="E209" t="s">
        <v>109</v>
      </c>
      <c r="F209">
        <f ca="1">VLOOKUP(B201,MSG_New!$B$5:$O$104,MSG_New!L$1,FALSE)</f>
        <v>1000</v>
      </c>
    </row>
    <row r="210" spans="1:10" x14ac:dyDescent="0.25">
      <c r="C210" t="s">
        <v>127</v>
      </c>
      <c r="D210" t="str">
        <f ca="1">VLOOKUP(B201,MSG_New!$B$5:$O$104,MSG_New!N$1,FALSE)&amp;":tin"</f>
        <v>wBS1:tin</v>
      </c>
      <c r="E210" t="s">
        <v>109</v>
      </c>
      <c r="F210">
        <f ca="1">VLOOKUP(B201,MSG_New!$B$5:$O$104,MSG_New!O$1,FALSE)</f>
        <v>-1</v>
      </c>
    </row>
    <row r="211" spans="1:10" x14ac:dyDescent="0.25">
      <c r="B211" t="s">
        <v>128</v>
      </c>
    </row>
    <row r="212" spans="1:10" x14ac:dyDescent="0.25">
      <c r="A212" s="80">
        <v>1</v>
      </c>
      <c r="B212" t="s">
        <v>120</v>
      </c>
      <c r="J212" s="87">
        <v>765</v>
      </c>
    </row>
    <row r="213" spans="1:10" x14ac:dyDescent="0.25">
      <c r="B213" t="str">
        <f ca="1">OFFSET(MSG_New!$B$38,A212,0)</f>
        <v>ELNU765DRrZAr</v>
      </c>
      <c r="C213" t="str">
        <f ca="1">VLOOKUP(B213,MSG_New!$B$5:$O$104,MSG_New!E$1,FALSE)</f>
        <v>u</v>
      </c>
    </row>
    <row r="214" spans="1:10" x14ac:dyDescent="0.25">
      <c r="C214" t="s">
        <v>121</v>
      </c>
      <c r="D214" t="str">
        <f ca="1">VLOOKUP(VLOOKUP(B213,MSG_New!$B$5:$O$104,MSG_New!C$1,FALSE),energyforms!$B$2:$E$13,4,FALSE)</f>
        <v>e-C-DRr</v>
      </c>
      <c r="E214">
        <f ca="1">VLOOKUP(B213,MSG_New!$B$5:$O$104,MSG_New!F$1,FALSE)</f>
        <v>1</v>
      </c>
    </row>
    <row r="215" spans="1:10" x14ac:dyDescent="0.25">
      <c r="C215" t="s">
        <v>122</v>
      </c>
      <c r="D215" t="str">
        <f ca="1">VLOOKUP(VLOOKUP(B213,MSG_New!$B$5:$O$104,MSG_New!D$1,FALSE),energyforms!$B$2:$E$13,4,FALSE)</f>
        <v>e-K-ZAr</v>
      </c>
      <c r="E215" t="s">
        <v>109</v>
      </c>
      <c r="F215">
        <f ca="1">VLOOKUP(B213,MSG_New!$B$5:$O$104,MSG_New!G$1,FALSE)</f>
        <v>0.94</v>
      </c>
    </row>
    <row r="216" spans="1:10" x14ac:dyDescent="0.25">
      <c r="C216" t="s">
        <v>135</v>
      </c>
      <c r="D216">
        <f ca="1">VLOOKUP(B213,MSG_New!$B$5:$O$104,MSG_New!H$1,FALSE)</f>
        <v>2020</v>
      </c>
    </row>
    <row r="217" spans="1:10" x14ac:dyDescent="0.25">
      <c r="C217" t="s">
        <v>123</v>
      </c>
      <c r="D217" t="s">
        <v>109</v>
      </c>
      <c r="E217">
        <f ca="1">VLOOKUP(B213,MSG_New!$B$5:$O$104,MSG_New!J$1,FALSE)</f>
        <v>50</v>
      </c>
    </row>
    <row r="218" spans="1:10" x14ac:dyDescent="0.25">
      <c r="C218" t="s">
        <v>124</v>
      </c>
      <c r="D218" t="s">
        <v>109</v>
      </c>
      <c r="E218">
        <f ca="1">VLOOKUP(B213,MSG_New!$B$5:$O$104,MSG_New!K$1,FALSE)</f>
        <v>646.53546798534978</v>
      </c>
    </row>
    <row r="219" spans="1:10" x14ac:dyDescent="0.25">
      <c r="C219" t="s">
        <v>125</v>
      </c>
      <c r="D219" t="s">
        <v>109</v>
      </c>
      <c r="E219">
        <f ca="1">VLOOKUP(B213,MSG_New!$B$5:$O$104,MSG_New!I$1,FALSE)</f>
        <v>0.99180000000000001</v>
      </c>
    </row>
    <row r="220" spans="1:10" x14ac:dyDescent="0.25">
      <c r="C220" t="str">
        <f ca="1">IF($F220="","","bdc")</f>
        <v>bdc</v>
      </c>
      <c r="D220" t="str">
        <f ca="1">IF($F220="","","up")</f>
        <v>up</v>
      </c>
      <c r="E220" t="str">
        <f ca="1">IF($F220="","","c")</f>
        <v>c</v>
      </c>
      <c r="F220">
        <f ca="1">VLOOKUP(B213,MSG_New!$B$5:$O$104,MSG_New!M$1,FALSE)</f>
        <v>1500</v>
      </c>
    </row>
    <row r="221" spans="1:10" x14ac:dyDescent="0.25">
      <c r="C221" t="s">
        <v>138</v>
      </c>
      <c r="D221" t="s">
        <v>131</v>
      </c>
      <c r="E221" t="s">
        <v>109</v>
      </c>
      <c r="F221">
        <f ca="1">VLOOKUP(B213,MSG_New!$B$5:$O$104,MSG_New!L$1,FALSE)</f>
        <v>3000</v>
      </c>
    </row>
    <row r="222" spans="1:10" x14ac:dyDescent="0.25">
      <c r="C222" t="s">
        <v>127</v>
      </c>
      <c r="D222" t="str">
        <f ca="1">VLOOKUP(B213,MSG_New!$B$5:$O$104,MSG_New!N$1,FALSE)&amp;":tin"</f>
        <v>7DZ1:tin</v>
      </c>
      <c r="E222" t="s">
        <v>109</v>
      </c>
      <c r="F222">
        <f ca="1">VLOOKUP(B213,MSG_New!$B$5:$O$104,MSG_New!O$1,FALSE)</f>
        <v>1</v>
      </c>
    </row>
    <row r="223" spans="1:10" x14ac:dyDescent="0.25">
      <c r="B223" t="s">
        <v>128</v>
      </c>
    </row>
    <row r="224" spans="1:10" x14ac:dyDescent="0.25">
      <c r="A224" s="80">
        <f>A212+1</f>
        <v>2</v>
      </c>
      <c r="B224" t="s">
        <v>120</v>
      </c>
    </row>
    <row r="225" spans="1:6" x14ac:dyDescent="0.25">
      <c r="B225" t="str">
        <f ca="1">OFFSET(MSG_New!$B$38,A224,0)</f>
        <v>ELNU765ZArZIr</v>
      </c>
      <c r="C225" t="str">
        <f ca="1">VLOOKUP(B225,MSG_New!$B$5:$O$104,MSG_New!E$1,FALSE)</f>
        <v>t</v>
      </c>
    </row>
    <row r="226" spans="1:6" x14ac:dyDescent="0.25">
      <c r="C226" t="s">
        <v>121</v>
      </c>
      <c r="D226" t="str">
        <f ca="1">VLOOKUP(VLOOKUP(B225,MSG_New!$B$5:$O$104,MSG_New!C$1,FALSE),energyforms!$B$2:$E$13,4,FALSE)</f>
        <v>e-K-ZAr</v>
      </c>
      <c r="E226">
        <f ca="1">VLOOKUP(B225,MSG_New!$B$5:$O$104,MSG_New!F$1,FALSE)</f>
        <v>1</v>
      </c>
    </row>
    <row r="227" spans="1:6" x14ac:dyDescent="0.25">
      <c r="C227" t="s">
        <v>122</v>
      </c>
      <c r="D227" t="str">
        <f ca="1">VLOOKUP(VLOOKUP(B225,MSG_New!$B$5:$O$104,MSG_New!D$1,FALSE),energyforms!$B$2:$E$13,4,FALSE)</f>
        <v>e-L-ZIr</v>
      </c>
      <c r="E227" t="s">
        <v>109</v>
      </c>
      <c r="F227">
        <f ca="1">VLOOKUP(B225,MSG_New!$B$5:$O$104,MSG_New!G$1,FALSE)</f>
        <v>0.94</v>
      </c>
    </row>
    <row r="228" spans="1:6" x14ac:dyDescent="0.25">
      <c r="C228" t="s">
        <v>135</v>
      </c>
      <c r="D228">
        <f ca="1">VLOOKUP(B225,MSG_New!$B$5:$O$104,MSG_New!H$1,FALSE)</f>
        <v>2020</v>
      </c>
    </row>
    <row r="229" spans="1:6" x14ac:dyDescent="0.25">
      <c r="C229" t="s">
        <v>123</v>
      </c>
      <c r="D229" t="s">
        <v>109</v>
      </c>
      <c r="E229">
        <f ca="1">VLOOKUP(B225,MSG_New!$B$5:$O$104,MSG_New!J$1,FALSE)</f>
        <v>50</v>
      </c>
    </row>
    <row r="230" spans="1:6" x14ac:dyDescent="0.25">
      <c r="C230" t="s">
        <v>124</v>
      </c>
      <c r="D230" t="s">
        <v>109</v>
      </c>
      <c r="E230">
        <f ca="1">VLOOKUP(B225,MSG_New!$B$5:$O$104,MSG_New!K$1,FALSE)</f>
        <v>471.53258066228068</v>
      </c>
    </row>
    <row r="231" spans="1:6" x14ac:dyDescent="0.25">
      <c r="C231" t="s">
        <v>125</v>
      </c>
      <c r="D231" t="s">
        <v>109</v>
      </c>
      <c r="E231">
        <f ca="1">VLOOKUP(B225,MSG_New!$B$5:$O$104,MSG_New!I$1,FALSE)</f>
        <v>0.99180000000000001</v>
      </c>
    </row>
    <row r="232" spans="1:6" x14ac:dyDescent="0.25">
      <c r="C232" t="str">
        <f ca="1">IF($F232="","","bdc")</f>
        <v>bdc</v>
      </c>
      <c r="D232" t="str">
        <f ca="1">IF($F232="","","up")</f>
        <v>up</v>
      </c>
      <c r="E232" t="str">
        <f ca="1">IF($F232="","","c")</f>
        <v>c</v>
      </c>
      <c r="F232">
        <f ca="1">VLOOKUP(B225,MSG_New!$B$5:$O$104,MSG_New!M$1,FALSE)</f>
        <v>1500</v>
      </c>
    </row>
    <row r="233" spans="1:6" x14ac:dyDescent="0.25">
      <c r="C233" t="s">
        <v>138</v>
      </c>
      <c r="D233" t="s">
        <v>131</v>
      </c>
      <c r="E233" t="s">
        <v>109</v>
      </c>
      <c r="F233">
        <f ca="1">VLOOKUP(B225,MSG_New!$B$5:$O$104,MSG_New!L$1,FALSE)</f>
        <v>3000</v>
      </c>
    </row>
    <row r="234" spans="1:6" x14ac:dyDescent="0.25">
      <c r="C234" t="s">
        <v>127</v>
      </c>
      <c r="D234" t="str">
        <f ca="1">VLOOKUP(B225,MSG_New!$B$5:$O$104,MSG_New!N$1,FALSE)&amp;":tin"</f>
        <v>7ZZ1:tin</v>
      </c>
      <c r="E234" t="s">
        <v>109</v>
      </c>
      <c r="F234">
        <f ca="1">VLOOKUP(B225,MSG_New!$B$5:$O$104,MSG_New!O$1,FALSE)</f>
        <v>1</v>
      </c>
    </row>
    <row r="235" spans="1:6" x14ac:dyDescent="0.25">
      <c r="B235" t="s">
        <v>128</v>
      </c>
    </row>
    <row r="236" spans="1:6" x14ac:dyDescent="0.25">
      <c r="A236" s="80">
        <f>A224+1</f>
        <v>3</v>
      </c>
      <c r="B236" t="s">
        <v>120</v>
      </c>
    </row>
    <row r="237" spans="1:6" x14ac:dyDescent="0.25">
      <c r="B237" t="str">
        <f ca="1">OFFSET(MSG_New!$B$38,A236,0)</f>
        <v>ELNU765ZIrNAr</v>
      </c>
      <c r="C237" t="str">
        <f ca="1">VLOOKUP(B237,MSG_New!$B$5:$O$104,MSG_New!E$1,FALSE)</f>
        <v>n</v>
      </c>
    </row>
    <row r="238" spans="1:6" x14ac:dyDescent="0.25">
      <c r="C238" t="s">
        <v>121</v>
      </c>
      <c r="D238" t="str">
        <f ca="1">VLOOKUP(VLOOKUP(B237,MSG_New!$B$5:$O$104,MSG_New!C$1,FALSE),energyforms!$B$2:$E$13,4,FALSE)</f>
        <v>e-L-ZIr</v>
      </c>
      <c r="E238">
        <f ca="1">VLOOKUP(B237,MSG_New!$B$5:$O$104,MSG_New!F$1,FALSE)</f>
        <v>1</v>
      </c>
    </row>
    <row r="239" spans="1:6" x14ac:dyDescent="0.25">
      <c r="C239" t="s">
        <v>122</v>
      </c>
      <c r="D239" t="str">
        <f ca="1">VLOOKUP(VLOOKUP(B237,MSG_New!$B$5:$O$104,MSG_New!D$1,FALSE),energyforms!$B$2:$E$13,4,FALSE)</f>
        <v>e-G-NAr</v>
      </c>
      <c r="E239" t="s">
        <v>109</v>
      </c>
      <c r="F239">
        <f ca="1">VLOOKUP(B237,MSG_New!$B$5:$O$104,MSG_New!G$1,FALSE)</f>
        <v>0.94</v>
      </c>
    </row>
    <row r="240" spans="1:6" x14ac:dyDescent="0.25">
      <c r="C240" t="s">
        <v>135</v>
      </c>
      <c r="D240">
        <f ca="1">VLOOKUP(B237,MSG_New!$B$5:$O$104,MSG_New!H$1,FALSE)</f>
        <v>2020</v>
      </c>
    </row>
    <row r="241" spans="1:6" x14ac:dyDescent="0.25">
      <c r="C241" t="s">
        <v>123</v>
      </c>
      <c r="D241" t="s">
        <v>109</v>
      </c>
      <c r="E241">
        <f ca="1">VLOOKUP(B237,MSG_New!$B$5:$O$104,MSG_New!J$1,FALSE)</f>
        <v>50</v>
      </c>
    </row>
    <row r="242" spans="1:6" x14ac:dyDescent="0.25">
      <c r="C242" t="s">
        <v>124</v>
      </c>
      <c r="D242" t="s">
        <v>109</v>
      </c>
      <c r="E242">
        <f ca="1">VLOOKUP(B237,MSG_New!$B$5:$O$104,MSG_New!K$1,FALSE)</f>
        <v>235.76629033114034</v>
      </c>
    </row>
    <row r="243" spans="1:6" x14ac:dyDescent="0.25">
      <c r="C243" t="s">
        <v>125</v>
      </c>
      <c r="D243" t="s">
        <v>109</v>
      </c>
      <c r="E243">
        <f ca="1">VLOOKUP(B237,MSG_New!$B$5:$O$104,MSG_New!I$1,FALSE)</f>
        <v>0.99180000000000001</v>
      </c>
    </row>
    <row r="244" spans="1:6" x14ac:dyDescent="0.25">
      <c r="C244" t="str">
        <f ca="1">IF($F244="","","bdc")</f>
        <v>bdc</v>
      </c>
      <c r="D244" t="str">
        <f ca="1">IF($F244="","","up")</f>
        <v>up</v>
      </c>
      <c r="E244" t="str">
        <f ca="1">IF($F244="","","c")</f>
        <v>c</v>
      </c>
      <c r="F244">
        <f ca="1">VLOOKUP(B237,MSG_New!$B$5:$O$104,MSG_New!M$1,FALSE)</f>
        <v>1500</v>
      </c>
    </row>
    <row r="245" spans="1:6" x14ac:dyDescent="0.25">
      <c r="C245" t="s">
        <v>138</v>
      </c>
      <c r="D245" t="s">
        <v>131</v>
      </c>
      <c r="E245" t="s">
        <v>109</v>
      </c>
      <c r="F245">
        <f ca="1">VLOOKUP(B237,MSG_New!$B$5:$O$104,MSG_New!L$1,FALSE)</f>
        <v>3000</v>
      </c>
    </row>
    <row r="246" spans="1:6" x14ac:dyDescent="0.25">
      <c r="C246" t="s">
        <v>127</v>
      </c>
      <c r="D246" t="str">
        <f ca="1">VLOOKUP(B237,MSG_New!$B$5:$O$104,MSG_New!N$1,FALSE)&amp;":tin"</f>
        <v>7ZN1:tin</v>
      </c>
      <c r="E246" t="s">
        <v>109</v>
      </c>
      <c r="F246">
        <f ca="1">VLOOKUP(B237,MSG_New!$B$5:$O$104,MSG_New!O$1,FALSE)</f>
        <v>1</v>
      </c>
    </row>
    <row r="247" spans="1:6" x14ac:dyDescent="0.25">
      <c r="B247" t="s">
        <v>128</v>
      </c>
    </row>
    <row r="248" spans="1:6" x14ac:dyDescent="0.25">
      <c r="A248" s="80">
        <f>A236+1</f>
        <v>4</v>
      </c>
      <c r="B248" t="s">
        <v>120</v>
      </c>
    </row>
    <row r="249" spans="1:6" x14ac:dyDescent="0.25">
      <c r="B249" t="str">
        <f ca="1">OFFSET(MSG_New!$B$38,A248,0)</f>
        <v>ELNU765ZIrSAr</v>
      </c>
      <c r="C249" t="str">
        <f ca="1">VLOOKUP(B249,MSG_New!$B$5:$O$104,MSG_New!E$1,FALSE)</f>
        <v>k</v>
      </c>
    </row>
    <row r="250" spans="1:6" x14ac:dyDescent="0.25">
      <c r="C250" t="s">
        <v>121</v>
      </c>
      <c r="D250" t="str">
        <f ca="1">VLOOKUP(VLOOKUP(B249,MSG_New!$B$5:$O$104,MSG_New!C$1,FALSE),energyforms!$B$2:$E$13,4,FALSE)</f>
        <v>e-L-ZIr</v>
      </c>
      <c r="E250">
        <f ca="1">VLOOKUP(B249,MSG_New!$B$5:$O$104,MSG_New!F$1,FALSE)</f>
        <v>1</v>
      </c>
    </row>
    <row r="251" spans="1:6" x14ac:dyDescent="0.25">
      <c r="C251" t="s">
        <v>122</v>
      </c>
      <c r="D251" t="str">
        <f ca="1">VLOOKUP(VLOOKUP(B249,MSG_New!$B$5:$O$104,MSG_New!D$1,FALSE),energyforms!$B$2:$E$13,4,FALSE)</f>
        <v>e-H-SAr</v>
      </c>
      <c r="E251" t="s">
        <v>109</v>
      </c>
      <c r="F251">
        <f ca="1">VLOOKUP(B249,MSG_New!$B$5:$O$104,MSG_New!G$1,FALSE)</f>
        <v>0.94</v>
      </c>
    </row>
    <row r="252" spans="1:6" x14ac:dyDescent="0.25">
      <c r="C252" t="s">
        <v>135</v>
      </c>
      <c r="D252">
        <f ca="1">VLOOKUP(B249,MSG_New!$B$5:$O$104,MSG_New!H$1,FALSE)</f>
        <v>2020</v>
      </c>
    </row>
    <row r="253" spans="1:6" x14ac:dyDescent="0.25">
      <c r="C253" t="s">
        <v>123</v>
      </c>
      <c r="D253" t="s">
        <v>109</v>
      </c>
      <c r="E253">
        <f ca="1">VLOOKUP(B249,MSG_New!$B$5:$O$104,MSG_New!J$1,FALSE)</f>
        <v>50</v>
      </c>
    </row>
    <row r="254" spans="1:6" x14ac:dyDescent="0.25">
      <c r="C254" t="s">
        <v>124</v>
      </c>
      <c r="D254" t="s">
        <v>109</v>
      </c>
      <c r="E254">
        <f ca="1">VLOOKUP(B249,MSG_New!$B$5:$O$104,MSG_New!K$1,FALSE)</f>
        <v>235.76629033114034</v>
      </c>
    </row>
    <row r="255" spans="1:6" x14ac:dyDescent="0.25">
      <c r="C255" t="s">
        <v>125</v>
      </c>
      <c r="D255" t="s">
        <v>109</v>
      </c>
      <c r="E255">
        <f ca="1">VLOOKUP(B249,MSG_New!$B$5:$O$104,MSG_New!I$1,FALSE)</f>
        <v>0.99180000000000001</v>
      </c>
    </row>
    <row r="256" spans="1:6" x14ac:dyDescent="0.25">
      <c r="C256" t="str">
        <f ca="1">IF($F256="","","bdc")</f>
        <v>bdc</v>
      </c>
      <c r="D256" t="str">
        <f ca="1">IF($F256="","","up")</f>
        <v>up</v>
      </c>
      <c r="E256" t="str">
        <f ca="1">IF($F256="","","c")</f>
        <v>c</v>
      </c>
      <c r="F256">
        <f ca="1">VLOOKUP(B249,MSG_New!$B$5:$O$104,MSG_New!M$1,FALSE)</f>
        <v>1500</v>
      </c>
    </row>
    <row r="257" spans="1:6" x14ac:dyDescent="0.25">
      <c r="C257" t="s">
        <v>138</v>
      </c>
      <c r="D257" t="s">
        <v>131</v>
      </c>
      <c r="E257" t="s">
        <v>109</v>
      </c>
      <c r="F257">
        <f ca="1">VLOOKUP(B249,MSG_New!$B$5:$O$104,MSG_New!L$1,FALSE)</f>
        <v>3000</v>
      </c>
    </row>
    <row r="258" spans="1:6" x14ac:dyDescent="0.25">
      <c r="C258" t="s">
        <v>127</v>
      </c>
      <c r="D258" t="str">
        <f ca="1">VLOOKUP(B249,MSG_New!$B$5:$O$104,MSG_New!N$1,FALSE)&amp;":tin"</f>
        <v>7ZS1:tin</v>
      </c>
      <c r="E258" t="s">
        <v>109</v>
      </c>
      <c r="F258">
        <f ca="1">VLOOKUP(B249,MSG_New!$B$5:$O$104,MSG_New!O$1,FALSE)</f>
        <v>1</v>
      </c>
    </row>
    <row r="259" spans="1:6" x14ac:dyDescent="0.25">
      <c r="B259" t="s">
        <v>128</v>
      </c>
    </row>
    <row r="260" spans="1:6" x14ac:dyDescent="0.25">
      <c r="A260" s="91">
        <v>8</v>
      </c>
      <c r="B260" t="s">
        <v>120</v>
      </c>
    </row>
    <row r="261" spans="1:6" x14ac:dyDescent="0.25">
      <c r="B261" t="str">
        <f ca="1">OFFSET(MSG_New!$B$38,A260,0)</f>
        <v>ELNU765ZArDRr</v>
      </c>
      <c r="C261" t="str">
        <f ca="1">VLOOKUP(B261,MSG_New!$B$5:$O$104,MSG_New!E$1,FALSE)</f>
        <v>j</v>
      </c>
    </row>
    <row r="262" spans="1:6" x14ac:dyDescent="0.25">
      <c r="C262" t="s">
        <v>121</v>
      </c>
      <c r="D262" t="str">
        <f ca="1">VLOOKUP(VLOOKUP(B261,MSG_New!$B$5:$O$104,MSG_New!C$1,FALSE),energyforms!$B$2:$E$13,4,FALSE)</f>
        <v>e-K-ZAr</v>
      </c>
      <c r="E262">
        <f ca="1">VLOOKUP(B261,MSG_New!$B$5:$O$104,MSG_New!F$1,FALSE)</f>
        <v>1</v>
      </c>
    </row>
    <row r="263" spans="1:6" x14ac:dyDescent="0.25">
      <c r="C263" t="s">
        <v>122</v>
      </c>
      <c r="D263" t="str">
        <f ca="1">VLOOKUP(VLOOKUP(B261,MSG_New!$B$5:$O$104,MSG_New!D$1,FALSE),energyforms!$B$2:$E$13,4,FALSE)</f>
        <v>e-C-DRr</v>
      </c>
      <c r="E263" t="s">
        <v>109</v>
      </c>
      <c r="F263">
        <f ca="1">VLOOKUP(B261,MSG_New!$B$5:$O$104,MSG_New!G$1,FALSE)</f>
        <v>0.94</v>
      </c>
    </row>
    <row r="264" spans="1:6" x14ac:dyDescent="0.25">
      <c r="C264" t="s">
        <v>135</v>
      </c>
      <c r="D264">
        <f ca="1">VLOOKUP(B261,MSG_New!$B$5:$O$104,MSG_New!H$1,FALSE)</f>
        <v>2020</v>
      </c>
    </row>
    <row r="265" spans="1:6" x14ac:dyDescent="0.25">
      <c r="C265" t="s">
        <v>123</v>
      </c>
      <c r="D265" t="s">
        <v>109</v>
      </c>
      <c r="E265">
        <f ca="1">VLOOKUP(B261,MSG_New!$B$5:$O$104,MSG_New!J$1,FALSE)</f>
        <v>50</v>
      </c>
    </row>
    <row r="266" spans="1:6" x14ac:dyDescent="0.25">
      <c r="C266" t="s">
        <v>124</v>
      </c>
      <c r="D266" t="s">
        <v>109</v>
      </c>
      <c r="E266">
        <f ca="1">VLOOKUP(B261,MSG_New!$B$5:$O$104,MSG_New!K$1,FALSE)</f>
        <v>0</v>
      </c>
    </row>
    <row r="267" spans="1:6" x14ac:dyDescent="0.25">
      <c r="C267" t="s">
        <v>125</v>
      </c>
      <c r="D267" t="s">
        <v>109</v>
      </c>
      <c r="E267">
        <f ca="1">VLOOKUP(B261,MSG_New!$B$5:$O$104,MSG_New!I$1,FALSE)</f>
        <v>0.99180000000000001</v>
      </c>
    </row>
    <row r="268" spans="1:6" x14ac:dyDescent="0.25">
      <c r="C268" t="str">
        <f ca="1">IF($F268="","","bdc")</f>
        <v>bdc</v>
      </c>
      <c r="D268" t="str">
        <f ca="1">IF($F268="","","up")</f>
        <v>up</v>
      </c>
      <c r="E268" t="str">
        <f ca="1">IF($F268="","","c")</f>
        <v>c</v>
      </c>
      <c r="F268">
        <f ca="1">VLOOKUP(B261,MSG_New!$B$5:$O$104,MSG_New!M$1,FALSE)</f>
        <v>1500</v>
      </c>
    </row>
    <row r="269" spans="1:6" x14ac:dyDescent="0.25">
      <c r="C269" t="s">
        <v>138</v>
      </c>
      <c r="D269" t="s">
        <v>131</v>
      </c>
      <c r="E269" t="s">
        <v>109</v>
      </c>
      <c r="F269">
        <f ca="1">VLOOKUP(B261,MSG_New!$B$5:$O$104,MSG_New!L$1,FALSE)</f>
        <v>3000</v>
      </c>
    </row>
    <row r="270" spans="1:6" x14ac:dyDescent="0.25">
      <c r="C270" t="s">
        <v>127</v>
      </c>
      <c r="D270" t="str">
        <f ca="1">VLOOKUP(B261,MSG_New!$B$5:$O$104,MSG_New!N$1,FALSE)&amp;":tin"</f>
        <v>7DZ1:tin</v>
      </c>
      <c r="E270" t="s">
        <v>109</v>
      </c>
      <c r="F270">
        <f ca="1">VLOOKUP(B261,MSG_New!$B$5:$O$104,MSG_New!O$1,FALSE)</f>
        <v>-1</v>
      </c>
    </row>
    <row r="271" spans="1:6" x14ac:dyDescent="0.25">
      <c r="B271" t="s">
        <v>128</v>
      </c>
    </row>
    <row r="272" spans="1:6" x14ac:dyDescent="0.25">
      <c r="A272" s="80">
        <f>A260+1</f>
        <v>9</v>
      </c>
      <c r="B272" t="s">
        <v>120</v>
      </c>
    </row>
    <row r="273" spans="1:6" x14ac:dyDescent="0.25">
      <c r="B273" t="str">
        <f ca="1">OFFSET(MSG_New!$B$38,A272,0)</f>
        <v>ELNU765ZIrZAr</v>
      </c>
      <c r="C273" t="str">
        <f ca="1">VLOOKUP(B273,MSG_New!$B$5:$O$104,MSG_New!E$1,FALSE)</f>
        <v>l</v>
      </c>
    </row>
    <row r="274" spans="1:6" x14ac:dyDescent="0.25">
      <c r="C274" t="s">
        <v>121</v>
      </c>
      <c r="D274" t="str">
        <f ca="1">VLOOKUP(VLOOKUP(B273,MSG_New!$B$5:$O$104,MSG_New!C$1,FALSE),energyforms!$B$2:$E$13,4,FALSE)</f>
        <v>e-L-ZIr</v>
      </c>
      <c r="E274">
        <f ca="1">VLOOKUP(B273,MSG_New!$B$5:$O$104,MSG_New!F$1,FALSE)</f>
        <v>1</v>
      </c>
    </row>
    <row r="275" spans="1:6" x14ac:dyDescent="0.25">
      <c r="C275" t="s">
        <v>122</v>
      </c>
      <c r="D275" t="str">
        <f ca="1">VLOOKUP(VLOOKUP(B273,MSG_New!$B$5:$O$104,MSG_New!D$1,FALSE),energyforms!$B$2:$E$13,4,FALSE)</f>
        <v>e-K-ZAr</v>
      </c>
      <c r="E275" t="s">
        <v>109</v>
      </c>
      <c r="F275">
        <f ca="1">VLOOKUP(B273,MSG_New!$B$5:$O$104,MSG_New!G$1,FALSE)</f>
        <v>0.94</v>
      </c>
    </row>
    <row r="276" spans="1:6" x14ac:dyDescent="0.25">
      <c r="C276" t="s">
        <v>135</v>
      </c>
      <c r="D276">
        <f ca="1">VLOOKUP(B273,MSG_New!$B$5:$O$104,MSG_New!H$1,FALSE)</f>
        <v>2020</v>
      </c>
    </row>
    <row r="277" spans="1:6" x14ac:dyDescent="0.25">
      <c r="C277" t="s">
        <v>123</v>
      </c>
      <c r="D277" t="s">
        <v>109</v>
      </c>
      <c r="E277">
        <f ca="1">VLOOKUP(B273,MSG_New!$B$5:$O$104,MSG_New!J$1,FALSE)</f>
        <v>50</v>
      </c>
    </row>
    <row r="278" spans="1:6" x14ac:dyDescent="0.25">
      <c r="C278" t="s">
        <v>124</v>
      </c>
      <c r="D278" t="s">
        <v>109</v>
      </c>
      <c r="E278">
        <f ca="1">VLOOKUP(B273,MSG_New!$B$5:$O$104,MSG_New!K$1,FALSE)</f>
        <v>0</v>
      </c>
    </row>
    <row r="279" spans="1:6" x14ac:dyDescent="0.25">
      <c r="C279" t="s">
        <v>125</v>
      </c>
      <c r="D279" t="s">
        <v>109</v>
      </c>
      <c r="E279">
        <f ca="1">VLOOKUP(B273,MSG_New!$B$5:$O$104,MSG_New!I$1,FALSE)</f>
        <v>0.99180000000000001</v>
      </c>
    </row>
    <row r="280" spans="1:6" x14ac:dyDescent="0.25">
      <c r="C280" t="str">
        <f ca="1">IF($F280="","","bdc")</f>
        <v>bdc</v>
      </c>
      <c r="D280" t="str">
        <f ca="1">IF($F280="","","up")</f>
        <v>up</v>
      </c>
      <c r="E280" t="str">
        <f ca="1">IF($F280="","","c")</f>
        <v>c</v>
      </c>
      <c r="F280">
        <f ca="1">VLOOKUP(B273,MSG_New!$B$5:$O$104,MSG_New!M$1,FALSE)</f>
        <v>1500</v>
      </c>
    </row>
    <row r="281" spans="1:6" x14ac:dyDescent="0.25">
      <c r="C281" t="s">
        <v>138</v>
      </c>
      <c r="D281" t="s">
        <v>131</v>
      </c>
      <c r="E281" t="s">
        <v>109</v>
      </c>
      <c r="F281">
        <f ca="1">VLOOKUP(B273,MSG_New!$B$5:$O$104,MSG_New!L$1,FALSE)</f>
        <v>3000</v>
      </c>
    </row>
    <row r="282" spans="1:6" x14ac:dyDescent="0.25">
      <c r="C282" t="s">
        <v>127</v>
      </c>
      <c r="D282" t="str">
        <f ca="1">VLOOKUP(B273,MSG_New!$B$5:$O$104,MSG_New!N$1,FALSE)&amp;":tin"</f>
        <v>7ZZ1:tin</v>
      </c>
      <c r="E282" t="s">
        <v>109</v>
      </c>
      <c r="F282">
        <f ca="1">VLOOKUP(B273,MSG_New!$B$5:$O$104,MSG_New!O$1,FALSE)</f>
        <v>-1</v>
      </c>
    </row>
    <row r="283" spans="1:6" x14ac:dyDescent="0.25">
      <c r="B283" t="s">
        <v>128</v>
      </c>
    </row>
    <row r="284" spans="1:6" x14ac:dyDescent="0.25">
      <c r="A284" s="80">
        <f>A272+1</f>
        <v>10</v>
      </c>
      <c r="B284" t="s">
        <v>120</v>
      </c>
    </row>
    <row r="285" spans="1:6" x14ac:dyDescent="0.25">
      <c r="B285" t="str">
        <f ca="1">OFFSET(MSG_New!$B$38,A284,0)</f>
        <v>ELNU765NArZIr</v>
      </c>
      <c r="C285" t="str">
        <f ca="1">VLOOKUP(B285,MSG_New!$B$5:$O$104,MSG_New!E$1,FALSE)</f>
        <v>m</v>
      </c>
    </row>
    <row r="286" spans="1:6" x14ac:dyDescent="0.25">
      <c r="C286" t="s">
        <v>121</v>
      </c>
      <c r="D286" t="str">
        <f ca="1">VLOOKUP(VLOOKUP(B285,MSG_New!$B$5:$O$104,MSG_New!C$1,FALSE),energyforms!$B$2:$E$13,4,FALSE)</f>
        <v>e-G-NAr</v>
      </c>
      <c r="E286">
        <f ca="1">VLOOKUP(B285,MSG_New!$B$5:$O$104,MSG_New!F$1,FALSE)</f>
        <v>1</v>
      </c>
    </row>
    <row r="287" spans="1:6" x14ac:dyDescent="0.25">
      <c r="C287" t="s">
        <v>122</v>
      </c>
      <c r="D287" t="str">
        <f ca="1">VLOOKUP(VLOOKUP(B285,MSG_New!$B$5:$O$104,MSG_New!D$1,FALSE),energyforms!$B$2:$E$13,4,FALSE)</f>
        <v>e-L-ZIr</v>
      </c>
      <c r="E287" t="s">
        <v>109</v>
      </c>
      <c r="F287">
        <f ca="1">VLOOKUP(B285,MSG_New!$B$5:$O$104,MSG_New!G$1,FALSE)</f>
        <v>0.94</v>
      </c>
    </row>
    <row r="288" spans="1:6" x14ac:dyDescent="0.25">
      <c r="C288" t="s">
        <v>135</v>
      </c>
      <c r="D288">
        <f ca="1">VLOOKUP(B285,MSG_New!$B$5:$O$104,MSG_New!H$1,FALSE)</f>
        <v>2020</v>
      </c>
    </row>
    <row r="289" spans="1:6" x14ac:dyDescent="0.25">
      <c r="C289" t="s">
        <v>123</v>
      </c>
      <c r="D289" t="s">
        <v>109</v>
      </c>
      <c r="E289">
        <f ca="1">VLOOKUP(B285,MSG_New!$B$5:$O$104,MSG_New!J$1,FALSE)</f>
        <v>50</v>
      </c>
    </row>
    <row r="290" spans="1:6" x14ac:dyDescent="0.25">
      <c r="C290" t="s">
        <v>124</v>
      </c>
      <c r="D290" t="s">
        <v>109</v>
      </c>
      <c r="E290">
        <f ca="1">VLOOKUP(B285,MSG_New!$B$5:$O$104,MSG_New!K$1,FALSE)</f>
        <v>0</v>
      </c>
    </row>
    <row r="291" spans="1:6" x14ac:dyDescent="0.25">
      <c r="C291" t="s">
        <v>125</v>
      </c>
      <c r="D291" t="s">
        <v>109</v>
      </c>
      <c r="E291">
        <f ca="1">VLOOKUP(B285,MSG_New!$B$5:$O$104,MSG_New!I$1,FALSE)</f>
        <v>0.99180000000000001</v>
      </c>
    </row>
    <row r="292" spans="1:6" x14ac:dyDescent="0.25">
      <c r="C292" t="str">
        <f ca="1">IF($F292="","","bdc")</f>
        <v>bdc</v>
      </c>
      <c r="D292" t="str">
        <f ca="1">IF($F292="","","up")</f>
        <v>up</v>
      </c>
      <c r="E292" t="str">
        <f ca="1">IF($F292="","","c")</f>
        <v>c</v>
      </c>
      <c r="F292">
        <f ca="1">VLOOKUP(B285,MSG_New!$B$5:$O$104,MSG_New!M$1,FALSE)</f>
        <v>1500</v>
      </c>
    </row>
    <row r="293" spans="1:6" x14ac:dyDescent="0.25">
      <c r="C293" t="s">
        <v>138</v>
      </c>
      <c r="D293" t="s">
        <v>131</v>
      </c>
      <c r="E293" t="s">
        <v>109</v>
      </c>
      <c r="F293">
        <f ca="1">VLOOKUP(B285,MSG_New!$B$5:$O$104,MSG_New!L$1,FALSE)</f>
        <v>3000</v>
      </c>
    </row>
    <row r="294" spans="1:6" x14ac:dyDescent="0.25">
      <c r="C294" t="s">
        <v>127</v>
      </c>
      <c r="D294" t="str">
        <f ca="1">VLOOKUP(B285,MSG_New!$B$5:$O$104,MSG_New!N$1,FALSE)&amp;":tin"</f>
        <v>7ZN1:tin</v>
      </c>
      <c r="E294" t="s">
        <v>109</v>
      </c>
      <c r="F294">
        <f ca="1">VLOOKUP(B285,MSG_New!$B$5:$O$104,MSG_New!O$1,FALSE)</f>
        <v>-1</v>
      </c>
    </row>
    <row r="295" spans="1:6" x14ac:dyDescent="0.25">
      <c r="B295" t="s">
        <v>128</v>
      </c>
    </row>
    <row r="296" spans="1:6" x14ac:dyDescent="0.25">
      <c r="A296" s="80">
        <f>A284+1</f>
        <v>11</v>
      </c>
      <c r="B296" t="s">
        <v>120</v>
      </c>
    </row>
    <row r="297" spans="1:6" x14ac:dyDescent="0.25">
      <c r="B297" t="str">
        <f ca="1">OFFSET(MSG_New!$B$38,A296,0)</f>
        <v>ELNU765SArZIr</v>
      </c>
      <c r="C297" t="str">
        <f ca="1">VLOOKUP(B297,MSG_New!$B$5:$O$104,MSG_New!E$1,FALSE)</f>
        <v>n</v>
      </c>
    </row>
    <row r="298" spans="1:6" x14ac:dyDescent="0.25">
      <c r="C298" t="s">
        <v>121</v>
      </c>
      <c r="D298" t="str">
        <f ca="1">VLOOKUP(VLOOKUP(B297,MSG_New!$B$5:$O$104,MSG_New!C$1,FALSE),energyforms!$B$2:$E$13,4,FALSE)</f>
        <v>e-H-SAr</v>
      </c>
      <c r="E298">
        <f ca="1">VLOOKUP(B297,MSG_New!$B$5:$O$104,MSG_New!F$1,FALSE)</f>
        <v>1</v>
      </c>
    </row>
    <row r="299" spans="1:6" x14ac:dyDescent="0.25">
      <c r="C299" t="s">
        <v>122</v>
      </c>
      <c r="D299" t="str">
        <f ca="1">VLOOKUP(VLOOKUP(B297,MSG_New!$B$5:$O$104,MSG_New!D$1,FALSE),energyforms!$B$2:$E$13,4,FALSE)</f>
        <v>e-L-ZIr</v>
      </c>
      <c r="E299" t="s">
        <v>109</v>
      </c>
      <c r="F299">
        <f ca="1">VLOOKUP(B297,MSG_New!$B$5:$O$104,MSG_New!G$1,FALSE)</f>
        <v>0.94</v>
      </c>
    </row>
    <row r="300" spans="1:6" x14ac:dyDescent="0.25">
      <c r="C300" t="s">
        <v>135</v>
      </c>
      <c r="D300">
        <f ca="1">VLOOKUP(B297,MSG_New!$B$5:$O$104,MSG_New!H$1,FALSE)</f>
        <v>2020</v>
      </c>
    </row>
    <row r="301" spans="1:6" x14ac:dyDescent="0.25">
      <c r="C301" t="s">
        <v>123</v>
      </c>
      <c r="D301" t="s">
        <v>109</v>
      </c>
      <c r="E301">
        <f ca="1">VLOOKUP(B297,MSG_New!$B$5:$O$104,MSG_New!J$1,FALSE)</f>
        <v>51</v>
      </c>
    </row>
    <row r="302" spans="1:6" x14ac:dyDescent="0.25">
      <c r="C302" t="s">
        <v>124</v>
      </c>
      <c r="D302" t="s">
        <v>109</v>
      </c>
      <c r="E302">
        <f ca="1">VLOOKUP(B297,MSG_New!$B$5:$O$104,MSG_New!K$1,FALSE)</f>
        <v>0</v>
      </c>
    </row>
    <row r="303" spans="1:6" x14ac:dyDescent="0.25">
      <c r="C303" t="s">
        <v>125</v>
      </c>
      <c r="D303" t="s">
        <v>109</v>
      </c>
      <c r="E303">
        <f ca="1">VLOOKUP(B297,MSG_New!$B$5:$O$104,MSG_New!I$1,FALSE)</f>
        <v>0.99180000000000001</v>
      </c>
    </row>
    <row r="304" spans="1:6" x14ac:dyDescent="0.25">
      <c r="C304" t="str">
        <f ca="1">IF($F304="","","bdc")</f>
        <v>bdc</v>
      </c>
      <c r="D304" t="str">
        <f ca="1">IF($F304="","","up")</f>
        <v>up</v>
      </c>
      <c r="E304" t="str">
        <f ca="1">IF($F304="","","c")</f>
        <v>c</v>
      </c>
      <c r="F304">
        <f ca="1">VLOOKUP(B297,MSG_New!$B$5:$O$104,MSG_New!M$1,FALSE)</f>
        <v>1500</v>
      </c>
    </row>
    <row r="305" spans="1:9" x14ac:dyDescent="0.25">
      <c r="C305" t="s">
        <v>138</v>
      </c>
      <c r="D305" t="s">
        <v>131</v>
      </c>
      <c r="E305" t="s">
        <v>109</v>
      </c>
      <c r="F305">
        <f ca="1">VLOOKUP(B297,MSG_New!$B$5:$O$104,MSG_New!L$1,FALSE)</f>
        <v>3000</v>
      </c>
    </row>
    <row r="306" spans="1:9" x14ac:dyDescent="0.25">
      <c r="C306" t="s">
        <v>127</v>
      </c>
      <c r="D306" t="str">
        <f ca="1">VLOOKUP(B297,MSG_New!$B$5:$O$104,MSG_New!N$1,FALSE)&amp;":tin"</f>
        <v>7ZS1:tin</v>
      </c>
      <c r="E306" t="s">
        <v>109</v>
      </c>
      <c r="F306">
        <f ca="1">VLOOKUP(B297,MSG_New!$B$5:$O$104,MSG_New!O$1,FALSE)</f>
        <v>-1</v>
      </c>
    </row>
    <row r="307" spans="1:9" x14ac:dyDescent="0.25">
      <c r="B307" t="s">
        <v>128</v>
      </c>
    </row>
    <row r="308" spans="1:9" x14ac:dyDescent="0.25">
      <c r="A308" s="80">
        <v>1</v>
      </c>
      <c r="B308" t="s">
        <v>120</v>
      </c>
      <c r="I308" s="87" t="s">
        <v>241</v>
      </c>
    </row>
    <row r="309" spans="1:9" x14ac:dyDescent="0.25">
      <c r="B309" t="str">
        <f ca="1">OFFSET(MSG_New!$B$53,A308,0)</f>
        <v>ELNUothANrDRr</v>
      </c>
      <c r="C309" t="str">
        <f ca="1">VLOOKUP(B309,MSG_New!$B$5:$O$104,MSG_New!E$1,FALSE)</f>
        <v>k</v>
      </c>
    </row>
    <row r="310" spans="1:9" x14ac:dyDescent="0.25">
      <c r="C310" t="s">
        <v>121</v>
      </c>
      <c r="D310" t="str">
        <f ca="1">VLOOKUP(VLOOKUP(B309,MSG_New!$B$5:$O$104,MSG_New!C$1,FALSE),energyforms!$B$2:$E$13,4,FALSE)</f>
        <v>e-A-ANr</v>
      </c>
      <c r="E310">
        <f ca="1">VLOOKUP(B309,MSG_New!$B$5:$O$104,MSG_New!F$1,FALSE)</f>
        <v>1</v>
      </c>
    </row>
    <row r="311" spans="1:9" x14ac:dyDescent="0.25">
      <c r="C311" t="s">
        <v>122</v>
      </c>
      <c r="D311" t="str">
        <f ca="1">VLOOKUP(VLOOKUP(B309,MSG_New!$B$5:$O$104,MSG_New!D$1,FALSE),energyforms!$B$2:$E$13,4,FALSE)</f>
        <v>e-C-DRr</v>
      </c>
      <c r="E311" t="s">
        <v>109</v>
      </c>
      <c r="F311">
        <f ca="1">VLOOKUP(B309,MSG_New!$B$5:$O$104,MSG_New!G$1,FALSE)</f>
        <v>0.98</v>
      </c>
    </row>
    <row r="312" spans="1:9" x14ac:dyDescent="0.25">
      <c r="C312" t="s">
        <v>135</v>
      </c>
      <c r="D312">
        <f ca="1">VLOOKUP(B309,MSG_New!$B$5:$O$104,MSG_New!H$1,FALSE)</f>
        <v>2016</v>
      </c>
    </row>
    <row r="313" spans="1:9" x14ac:dyDescent="0.25">
      <c r="C313" t="s">
        <v>123</v>
      </c>
      <c r="D313" t="s">
        <v>109</v>
      </c>
      <c r="E313">
        <f ca="1">VLOOKUP(B309,MSG_New!$B$5:$O$104,MSG_New!J$1,FALSE)</f>
        <v>50</v>
      </c>
    </row>
    <row r="314" spans="1:9" x14ac:dyDescent="0.25">
      <c r="C314" t="s">
        <v>124</v>
      </c>
      <c r="D314" t="s">
        <v>109</v>
      </c>
      <c r="E314">
        <f ca="1">VLOOKUP(B309,MSG_New!$B$5:$O$104,MSG_New!K$1,FALSE)</f>
        <v>167.50123263071472</v>
      </c>
    </row>
    <row r="315" spans="1:9" x14ac:dyDescent="0.25">
      <c r="C315" t="s">
        <v>125</v>
      </c>
      <c r="D315" t="s">
        <v>109</v>
      </c>
      <c r="E315">
        <f ca="1">VLOOKUP(B309,MSG_New!$B$5:$O$104,MSG_New!I$1,FALSE)</f>
        <v>0.99539999999999995</v>
      </c>
    </row>
    <row r="316" spans="1:9" x14ac:dyDescent="0.25">
      <c r="C316" t="str">
        <f ca="1">IF($F316="","","bdc")</f>
        <v>bdc</v>
      </c>
      <c r="D316" t="str">
        <f ca="1">IF($F316="","","up")</f>
        <v>up</v>
      </c>
      <c r="E316" t="str">
        <f ca="1">IF($F316="","","c")</f>
        <v>c</v>
      </c>
      <c r="F316">
        <f ca="1">VLOOKUP(B309,MSG_New!$B$5:$O$104,MSG_New!M$1,FALSE)</f>
        <v>600</v>
      </c>
    </row>
    <row r="317" spans="1:9" x14ac:dyDescent="0.25">
      <c r="C317" t="s">
        <v>138</v>
      </c>
      <c r="D317" t="s">
        <v>131</v>
      </c>
      <c r="E317" t="s">
        <v>109</v>
      </c>
      <c r="F317">
        <f ca="1">VLOOKUP(B309,MSG_New!$B$5:$O$104,MSG_New!L$1,FALSE)</f>
        <v>600</v>
      </c>
    </row>
    <row r="318" spans="1:9" x14ac:dyDescent="0.25">
      <c r="C318" t="s">
        <v>127</v>
      </c>
      <c r="D318" t="str">
        <f ca="1">VLOOKUP(B309,MSG_New!$B$5:$O$104,MSG_New!N$1,FALSE)&amp;":tin"</f>
        <v>oAD1:tin</v>
      </c>
      <c r="E318" t="s">
        <v>109</v>
      </c>
      <c r="F318">
        <f ca="1">VLOOKUP(B309,MSG_New!$B$5:$O$104,MSG_New!O$1,FALSE)</f>
        <v>1</v>
      </c>
    </row>
    <row r="319" spans="1:9" x14ac:dyDescent="0.25">
      <c r="B319" t="s">
        <v>128</v>
      </c>
    </row>
    <row r="320" spans="1:9" x14ac:dyDescent="0.25">
      <c r="A320" s="80">
        <f>A308+1</f>
        <v>2</v>
      </c>
      <c r="B320" t="s">
        <v>120</v>
      </c>
    </row>
    <row r="321" spans="1:6" x14ac:dyDescent="0.25">
      <c r="B321" t="str">
        <f ca="1">OFFSET(MSG_New!$B$53,A320,0)</f>
        <v>ELNUothBOrSAr</v>
      </c>
      <c r="C321" t="str">
        <f ca="1">VLOOKUP(B321,MSG_New!$B$5:$O$104,MSG_New!E$1,FALSE)</f>
        <v>l</v>
      </c>
    </row>
    <row r="322" spans="1:6" x14ac:dyDescent="0.25">
      <c r="C322" t="s">
        <v>121</v>
      </c>
      <c r="D322" t="str">
        <f ca="1">VLOOKUP(VLOOKUP(B321,MSG_New!$B$5:$O$104,MSG_New!C$1,FALSE),energyforms!$B$2:$E$13,4,FALSE)</f>
        <v>e-B-BOr</v>
      </c>
      <c r="E322">
        <f ca="1">VLOOKUP(B321,MSG_New!$B$5:$O$104,MSG_New!F$1,FALSE)</f>
        <v>1</v>
      </c>
    </row>
    <row r="323" spans="1:6" x14ac:dyDescent="0.25">
      <c r="C323" t="s">
        <v>122</v>
      </c>
      <c r="D323" t="str">
        <f ca="1">VLOOKUP(VLOOKUP(B321,MSG_New!$B$5:$O$104,MSG_New!D$1,FALSE),energyforms!$B$2:$E$13,4,FALSE)</f>
        <v>e-H-SAr</v>
      </c>
      <c r="E323" t="s">
        <v>109</v>
      </c>
      <c r="F323">
        <f ca="1">VLOOKUP(B321,MSG_New!$B$5:$O$104,MSG_New!G$1,FALSE)</f>
        <v>0.98</v>
      </c>
    </row>
    <row r="324" spans="1:6" x14ac:dyDescent="0.25">
      <c r="C324" t="s">
        <v>135</v>
      </c>
      <c r="D324">
        <f ca="1">VLOOKUP(B321,MSG_New!$B$5:$O$104,MSG_New!H$1,FALSE)</f>
        <v>2012</v>
      </c>
    </row>
    <row r="325" spans="1:6" x14ac:dyDescent="0.25">
      <c r="C325" t="s">
        <v>123</v>
      </c>
      <c r="D325" t="s">
        <v>109</v>
      </c>
      <c r="E325">
        <f ca="1">VLOOKUP(B321,MSG_New!$B$5:$O$104,MSG_New!J$1,FALSE)</f>
        <v>50</v>
      </c>
    </row>
    <row r="326" spans="1:6" x14ac:dyDescent="0.25">
      <c r="C326" t="s">
        <v>124</v>
      </c>
      <c r="D326" t="s">
        <v>109</v>
      </c>
      <c r="E326">
        <f ca="1">VLOOKUP(B321,MSG_New!$B$5:$O$104,MSG_New!K$1,FALSE)</f>
        <v>104.59449971054225</v>
      </c>
    </row>
    <row r="327" spans="1:6" x14ac:dyDescent="0.25">
      <c r="C327" t="s">
        <v>125</v>
      </c>
      <c r="D327" t="s">
        <v>109</v>
      </c>
      <c r="E327">
        <f ca="1">VLOOKUP(B321,MSG_New!$B$5:$O$104,MSG_New!I$1,FALSE)</f>
        <v>0.99629999999999996</v>
      </c>
    </row>
    <row r="328" spans="1:6" x14ac:dyDescent="0.25">
      <c r="C328" t="str">
        <f ca="1">IF($F328="","","bdc")</f>
        <v>bdc</v>
      </c>
      <c r="D328" t="str">
        <f ca="1">IF($F328="","","up")</f>
        <v>up</v>
      </c>
      <c r="E328" t="str">
        <f ca="1">IF($F328="","","c")</f>
        <v>c</v>
      </c>
      <c r="F328">
        <f ca="1">VLOOKUP(B321,MSG_New!$B$5:$O$104,MSG_New!M$1,FALSE)</f>
        <v>500</v>
      </c>
    </row>
    <row r="329" spans="1:6" x14ac:dyDescent="0.25">
      <c r="C329" t="s">
        <v>138</v>
      </c>
      <c r="D329" t="s">
        <v>131</v>
      </c>
      <c r="E329" t="s">
        <v>109</v>
      </c>
      <c r="F329">
        <f ca="1">VLOOKUP(B321,MSG_New!$B$5:$O$104,MSG_New!L$1,FALSE)</f>
        <v>500</v>
      </c>
    </row>
    <row r="330" spans="1:6" x14ac:dyDescent="0.25">
      <c r="C330" t="s">
        <v>127</v>
      </c>
      <c r="D330" t="str">
        <f ca="1">VLOOKUP(B321,MSG_New!$B$5:$O$104,MSG_New!N$1,FALSE)&amp;":tin"</f>
        <v>oBS1:tin</v>
      </c>
      <c r="E330" t="s">
        <v>109</v>
      </c>
      <c r="F330">
        <f ca="1">VLOOKUP(B321,MSG_New!$B$5:$O$104,MSG_New!O$1,FALSE)</f>
        <v>1</v>
      </c>
    </row>
    <row r="331" spans="1:6" x14ac:dyDescent="0.25">
      <c r="B331" t="s">
        <v>128</v>
      </c>
    </row>
    <row r="332" spans="1:6" x14ac:dyDescent="0.25">
      <c r="A332" s="80">
        <f>A320+1</f>
        <v>3</v>
      </c>
      <c r="B332" t="s">
        <v>120</v>
      </c>
    </row>
    <row r="333" spans="1:6" x14ac:dyDescent="0.25">
      <c r="B333" t="str">
        <f ca="1">OFFSET(MSG_New!$B$53,A332,0)</f>
        <v>ELNUothDRrZAr</v>
      </c>
      <c r="C333" t="str">
        <f ca="1">VLOOKUP(B333,MSG_New!$B$5:$O$104,MSG_New!E$1,FALSE)</f>
        <v>m</v>
      </c>
    </row>
    <row r="334" spans="1:6" x14ac:dyDescent="0.25">
      <c r="C334" t="s">
        <v>121</v>
      </c>
      <c r="D334" t="str">
        <f ca="1">VLOOKUP(VLOOKUP(B333,MSG_New!$B$5:$O$104,MSG_New!C$1,FALSE),energyforms!$B$2:$E$13,4,FALSE)</f>
        <v>e-C-DRr</v>
      </c>
      <c r="E334">
        <f ca="1">VLOOKUP(B333,MSG_New!$B$5:$O$104,MSG_New!F$1,FALSE)</f>
        <v>1</v>
      </c>
    </row>
    <row r="335" spans="1:6" x14ac:dyDescent="0.25">
      <c r="C335" t="s">
        <v>122</v>
      </c>
      <c r="D335" t="str">
        <f ca="1">VLOOKUP(VLOOKUP(B333,MSG_New!$B$5:$O$104,MSG_New!D$1,FALSE),energyforms!$B$2:$E$13,4,FALSE)</f>
        <v>e-K-ZAr</v>
      </c>
      <c r="E335" t="s">
        <v>109</v>
      </c>
      <c r="F335">
        <f ca="1">VLOOKUP(B333,MSG_New!$B$5:$O$104,MSG_New!G$1,FALSE)</f>
        <v>0.99</v>
      </c>
    </row>
    <row r="336" spans="1:6" x14ac:dyDescent="0.25">
      <c r="C336" t="s">
        <v>135</v>
      </c>
      <c r="D336">
        <f ca="1">VLOOKUP(B333,MSG_New!$B$5:$O$104,MSG_New!H$1,FALSE)</f>
        <v>2017</v>
      </c>
    </row>
    <row r="337" spans="1:6" x14ac:dyDescent="0.25">
      <c r="C337" t="s">
        <v>123</v>
      </c>
      <c r="D337" t="s">
        <v>109</v>
      </c>
      <c r="E337">
        <f ca="1">VLOOKUP(B333,MSG_New!$B$5:$O$104,MSG_New!J$1,FALSE)</f>
        <v>50</v>
      </c>
    </row>
    <row r="338" spans="1:6" x14ac:dyDescent="0.25">
      <c r="C338" t="s">
        <v>124</v>
      </c>
      <c r="D338" t="s">
        <v>109</v>
      </c>
      <c r="E338">
        <f ca="1">VLOOKUP(B333,MSG_New!$B$5:$O$104,MSG_New!K$1,FALSE)</f>
        <v>75.23087991475478</v>
      </c>
    </row>
    <row r="339" spans="1:6" x14ac:dyDescent="0.25">
      <c r="C339" t="s">
        <v>125</v>
      </c>
      <c r="D339" t="s">
        <v>109</v>
      </c>
      <c r="E339">
        <f ca="1">VLOOKUP(B333,MSG_New!$B$5:$O$104,MSG_New!I$1,FALSE)</f>
        <v>0.99539999999999995</v>
      </c>
    </row>
    <row r="340" spans="1:6" x14ac:dyDescent="0.25">
      <c r="C340" t="str">
        <f ca="1">IF($F340="","","bdc")</f>
        <v>bdc</v>
      </c>
      <c r="D340" t="str">
        <f ca="1">IF($F340="","","up")</f>
        <v>up</v>
      </c>
      <c r="E340" t="str">
        <f ca="1">IF($F340="","","c")</f>
        <v>c</v>
      </c>
      <c r="F340">
        <f ca="1">VLOOKUP(B333,MSG_New!$B$5:$O$104,MSG_New!M$1,FALSE)</f>
        <v>500</v>
      </c>
    </row>
    <row r="341" spans="1:6" x14ac:dyDescent="0.25">
      <c r="C341" t="s">
        <v>138</v>
      </c>
      <c r="D341" t="s">
        <v>131</v>
      </c>
      <c r="E341" t="s">
        <v>109</v>
      </c>
      <c r="F341">
        <f ca="1">VLOOKUP(B333,MSG_New!$B$5:$O$104,MSG_New!L$1,FALSE)</f>
        <v>500</v>
      </c>
    </row>
    <row r="342" spans="1:6" x14ac:dyDescent="0.25">
      <c r="C342" t="s">
        <v>127</v>
      </c>
      <c r="D342" t="str">
        <f ca="1">VLOOKUP(B333,MSG_New!$B$5:$O$104,MSG_New!N$1,FALSE)&amp;":tin"</f>
        <v>oDZ1:tin</v>
      </c>
      <c r="E342" t="s">
        <v>109</v>
      </c>
      <c r="F342">
        <f ca="1">VLOOKUP(B333,MSG_New!$B$5:$O$104,MSG_New!O$1,FALSE)</f>
        <v>1</v>
      </c>
    </row>
    <row r="343" spans="1:6" x14ac:dyDescent="0.25">
      <c r="B343" t="s">
        <v>128</v>
      </c>
    </row>
    <row r="344" spans="1:6" x14ac:dyDescent="0.25">
      <c r="A344" s="80">
        <f>A332+1</f>
        <v>4</v>
      </c>
      <c r="B344" t="s">
        <v>120</v>
      </c>
    </row>
    <row r="345" spans="1:6" x14ac:dyDescent="0.25">
      <c r="B345" t="str">
        <f ca="1">OFFSET(MSG_New!$B$53,A344,0)</f>
        <v>ELNUothLErSAr</v>
      </c>
      <c r="C345" t="str">
        <f ca="1">VLOOKUP(B345,MSG_New!$B$5:$O$104,MSG_New!E$1,FALSE)</f>
        <v>m</v>
      </c>
    </row>
    <row r="346" spans="1:6" x14ac:dyDescent="0.25">
      <c r="C346" t="s">
        <v>121</v>
      </c>
      <c r="D346" t="str">
        <f ca="1">VLOOKUP(VLOOKUP(B345,MSG_New!$B$5:$O$104,MSG_New!C$1,FALSE),energyforms!$B$2:$E$13,4,FALSE)</f>
        <v>e-D-LEr</v>
      </c>
      <c r="E346">
        <f ca="1">VLOOKUP(B345,MSG_New!$B$5:$O$104,MSG_New!F$1,FALSE)</f>
        <v>1</v>
      </c>
    </row>
    <row r="347" spans="1:6" x14ac:dyDescent="0.25">
      <c r="C347" t="s">
        <v>122</v>
      </c>
      <c r="D347" t="str">
        <f ca="1">VLOOKUP(VLOOKUP(B345,MSG_New!$B$5:$O$104,MSG_New!D$1,FALSE),energyforms!$B$2:$E$13,4,FALSE)</f>
        <v>e-H-SAr</v>
      </c>
      <c r="E347" t="s">
        <v>109</v>
      </c>
      <c r="F347">
        <f ca="1">VLOOKUP(B345,MSG_New!$B$5:$O$104,MSG_New!G$1,FALSE)</f>
        <v>1</v>
      </c>
    </row>
    <row r="348" spans="1:6" x14ac:dyDescent="0.25">
      <c r="C348" t="s">
        <v>135</v>
      </c>
      <c r="D348">
        <f ca="1">VLOOKUP(B345,MSG_New!$B$5:$O$104,MSG_New!H$1,FALSE)</f>
        <v>2015</v>
      </c>
    </row>
    <row r="349" spans="1:6" x14ac:dyDescent="0.25">
      <c r="C349" t="s">
        <v>123</v>
      </c>
      <c r="D349" t="s">
        <v>109</v>
      </c>
      <c r="E349">
        <f ca="1">VLOOKUP(B345,MSG_New!$B$5:$O$104,MSG_New!J$1,FALSE)</f>
        <v>50</v>
      </c>
    </row>
    <row r="350" spans="1:6" x14ac:dyDescent="0.25">
      <c r="C350" t="s">
        <v>124</v>
      </c>
      <c r="D350" t="s">
        <v>109</v>
      </c>
      <c r="E350">
        <f ca="1">VLOOKUP(B345,MSG_New!$B$5:$O$104,MSG_New!K$1,FALSE)</f>
        <v>53.583247802531901</v>
      </c>
    </row>
    <row r="351" spans="1:6" x14ac:dyDescent="0.25">
      <c r="C351" t="s">
        <v>125</v>
      </c>
      <c r="D351" t="s">
        <v>109</v>
      </c>
      <c r="E351">
        <f ca="1">VLOOKUP(B345,MSG_New!$B$5:$O$104,MSG_New!I$1,FALSE)</f>
        <v>1</v>
      </c>
    </row>
    <row r="352" spans="1:6" x14ac:dyDescent="0.25">
      <c r="C352" t="str">
        <f ca="1">IF($F352="","","bdc")</f>
        <v>bdc</v>
      </c>
      <c r="D352" t="str">
        <f ca="1">IF($F352="","","up")</f>
        <v>up</v>
      </c>
      <c r="E352" t="str">
        <f ca="1">IF($F352="","","c")</f>
        <v>c</v>
      </c>
      <c r="F352">
        <f ca="1">VLOOKUP(B345,MSG_New!$B$5:$O$104,MSG_New!M$1,FALSE)</f>
        <v>130</v>
      </c>
    </row>
    <row r="353" spans="1:6" x14ac:dyDescent="0.25">
      <c r="C353" t="s">
        <v>138</v>
      </c>
      <c r="D353" t="s">
        <v>131</v>
      </c>
      <c r="E353" t="s">
        <v>109</v>
      </c>
      <c r="F353">
        <f ca="1">VLOOKUP(B345,MSG_New!$B$5:$O$104,MSG_New!L$1,FALSE)</f>
        <v>130</v>
      </c>
    </row>
    <row r="354" spans="1:6" x14ac:dyDescent="0.25">
      <c r="C354" t="s">
        <v>127</v>
      </c>
      <c r="D354" t="str">
        <f ca="1">VLOOKUP(B345,MSG_New!$B$5:$O$104,MSG_New!N$1,FALSE)&amp;":tin"</f>
        <v>oLS1:tin</v>
      </c>
      <c r="E354" t="s">
        <v>109</v>
      </c>
      <c r="F354">
        <f ca="1">VLOOKUP(B345,MSG_New!$B$5:$O$104,MSG_New!O$1,FALSE)</f>
        <v>1</v>
      </c>
    </row>
    <row r="355" spans="1:6" x14ac:dyDescent="0.25">
      <c r="B355" t="s">
        <v>128</v>
      </c>
    </row>
    <row r="356" spans="1:6" x14ac:dyDescent="0.25">
      <c r="A356" s="80">
        <f>A344+1</f>
        <v>5</v>
      </c>
      <c r="B356" t="s">
        <v>120</v>
      </c>
    </row>
    <row r="357" spans="1:6" x14ac:dyDescent="0.25">
      <c r="B357" t="str">
        <f ca="1">OFFSET(MSG_New!$B$53,A356,0)</f>
        <v>ELNUothMArMOrps</v>
      </c>
      <c r="C357" t="str">
        <f ca="1">VLOOKUP(B357,MSG_New!$B$5:$O$104,MSG_New!E$1,FALSE)</f>
        <v>i</v>
      </c>
    </row>
    <row r="358" spans="1:6" x14ac:dyDescent="0.25">
      <c r="C358" t="s">
        <v>121</v>
      </c>
      <c r="D358" t="str">
        <f ca="1">VLOOKUP(VLOOKUP(B357,MSG_New!$B$5:$O$104,MSG_New!C$1,FALSE),energyforms!$B$2:$E$13,4,FALSE)</f>
        <v>e-E-MAr</v>
      </c>
      <c r="E358">
        <f ca="1">VLOOKUP(B357,MSG_New!$B$5:$O$104,MSG_New!F$1,FALSE)</f>
        <v>1</v>
      </c>
    </row>
    <row r="359" spans="1:6" x14ac:dyDescent="0.25">
      <c r="C359" t="s">
        <v>122</v>
      </c>
      <c r="D359" t="str">
        <f ca="1">VLOOKUP(VLOOKUP(B357,MSG_New!$B$5:$O$104,MSG_New!D$1,FALSE),energyforms!$B$2:$E$13,4,FALSE)</f>
        <v>e-F-MOr</v>
      </c>
      <c r="E359" t="s">
        <v>109</v>
      </c>
      <c r="F359">
        <f ca="1">VLOOKUP(B357,MSG_New!$B$5:$O$104,MSG_New!G$1,FALSE)</f>
        <v>0.98</v>
      </c>
    </row>
    <row r="360" spans="1:6" x14ac:dyDescent="0.25">
      <c r="C360" t="s">
        <v>135</v>
      </c>
      <c r="D360">
        <f ca="1">VLOOKUP(B357,MSG_New!$B$5:$O$104,MSG_New!H$1,FALSE)</f>
        <v>2017</v>
      </c>
    </row>
    <row r="361" spans="1:6" x14ac:dyDescent="0.25">
      <c r="C361" t="s">
        <v>123</v>
      </c>
      <c r="D361" t="s">
        <v>109</v>
      </c>
      <c r="E361">
        <f ca="1">VLOOKUP(B357,MSG_New!$B$5:$O$104,MSG_New!J$1,FALSE)</f>
        <v>50</v>
      </c>
    </row>
    <row r="362" spans="1:6" x14ac:dyDescent="0.25">
      <c r="C362" t="s">
        <v>124</v>
      </c>
      <c r="D362" t="s">
        <v>109</v>
      </c>
      <c r="E362">
        <f ca="1">VLOOKUP(B357,MSG_New!$B$5:$O$104,MSG_New!K$1,FALSE)</f>
        <v>105.23749868417265</v>
      </c>
    </row>
    <row r="363" spans="1:6" x14ac:dyDescent="0.25">
      <c r="C363" t="s">
        <v>125</v>
      </c>
      <c r="D363" t="s">
        <v>109</v>
      </c>
      <c r="E363">
        <f ca="1">VLOOKUP(B357,MSG_New!$B$5:$O$104,MSG_New!I$1,FALSE)</f>
        <v>0.99539999999999995</v>
      </c>
    </row>
    <row r="364" spans="1:6" x14ac:dyDescent="0.25">
      <c r="C364" t="str">
        <f ca="1">IF($F364="","","bdc")</f>
        <v>bdc</v>
      </c>
      <c r="D364" t="str">
        <f ca="1">IF($F364="","","up")</f>
        <v>up</v>
      </c>
      <c r="E364" t="str">
        <f ca="1">IF($F364="","","c")</f>
        <v>c</v>
      </c>
      <c r="F364">
        <f ca="1">VLOOKUP(B357,MSG_New!$B$5:$O$104,MSG_New!M$1,FALSE)</f>
        <v>600</v>
      </c>
    </row>
    <row r="365" spans="1:6" x14ac:dyDescent="0.25">
      <c r="C365" t="s">
        <v>138</v>
      </c>
      <c r="D365" t="s">
        <v>131</v>
      </c>
      <c r="E365" t="s">
        <v>109</v>
      </c>
      <c r="F365">
        <f ca="1">VLOOKUP(B357,MSG_New!$B$5:$O$104,MSG_New!L$1,FALSE)</f>
        <v>600</v>
      </c>
    </row>
    <row r="366" spans="1:6" x14ac:dyDescent="0.25">
      <c r="C366" t="s">
        <v>127</v>
      </c>
      <c r="D366" t="str">
        <f ca="1">VLOOKUP(B357,MSG_New!$B$5:$O$104,MSG_New!N$1,FALSE)&amp;":tin"</f>
        <v>oMM1:tin</v>
      </c>
      <c r="E366" t="s">
        <v>109</v>
      </c>
      <c r="F366">
        <f ca="1">VLOOKUP(B357,MSG_New!$B$5:$O$104,MSG_New!O$1,FALSE)</f>
        <v>1</v>
      </c>
    </row>
    <row r="367" spans="1:6" x14ac:dyDescent="0.25">
      <c r="B367" t="s">
        <v>128</v>
      </c>
    </row>
    <row r="368" spans="1:6" x14ac:dyDescent="0.25">
      <c r="A368" s="80">
        <f>A356+1</f>
        <v>6</v>
      </c>
      <c r="B368" t="s">
        <v>120</v>
      </c>
    </row>
    <row r="369" spans="1:6" x14ac:dyDescent="0.25">
      <c r="B369" t="str">
        <f ca="1">OFFSET(MSG_New!$B$53,A368,0)</f>
        <v>ELNUothMArMOrpm</v>
      </c>
      <c r="C369" t="str">
        <f ca="1">VLOOKUP(B369,MSG_New!$B$5:$O$104,MSG_New!E$1,FALSE)</f>
        <v>j</v>
      </c>
    </row>
    <row r="370" spans="1:6" x14ac:dyDescent="0.25">
      <c r="C370" t="s">
        <v>121</v>
      </c>
      <c r="D370" t="str">
        <f ca="1">VLOOKUP(VLOOKUP(B369,MSG_New!$B$5:$O$104,MSG_New!C$1,FALSE),energyforms!$B$2:$E$13,4,FALSE)</f>
        <v>e-E-MAr</v>
      </c>
      <c r="E370">
        <f ca="1">VLOOKUP(B369,MSG_New!$B$5:$O$104,MSG_New!F$1,FALSE)</f>
        <v>1</v>
      </c>
    </row>
    <row r="371" spans="1:6" x14ac:dyDescent="0.25">
      <c r="C371" t="s">
        <v>122</v>
      </c>
      <c r="D371" t="str">
        <f ca="1">VLOOKUP(VLOOKUP(B369,MSG_New!$B$5:$O$104,MSG_New!D$1,FALSE),energyforms!$B$2:$E$13,4,FALSE)</f>
        <v>e-F-MOr</v>
      </c>
      <c r="E371" t="s">
        <v>109</v>
      </c>
      <c r="F371">
        <f ca="1">VLOOKUP(B369,MSG_New!$B$5:$O$104,MSG_New!G$1,FALSE)</f>
        <v>0.97</v>
      </c>
    </row>
    <row r="372" spans="1:6" x14ac:dyDescent="0.25">
      <c r="C372" t="s">
        <v>135</v>
      </c>
      <c r="D372">
        <f ca="1">VLOOKUP(B369,MSG_New!$B$5:$O$104,MSG_New!H$1,FALSE)</f>
        <v>2015</v>
      </c>
    </row>
    <row r="373" spans="1:6" x14ac:dyDescent="0.25">
      <c r="C373" t="s">
        <v>123</v>
      </c>
      <c r="D373" t="s">
        <v>109</v>
      </c>
      <c r="E373">
        <f ca="1">VLOOKUP(B369,MSG_New!$B$5:$O$104,MSG_New!J$1,FALSE)</f>
        <v>50</v>
      </c>
    </row>
    <row r="374" spans="1:6" x14ac:dyDescent="0.25">
      <c r="C374" t="s">
        <v>124</v>
      </c>
      <c r="D374" t="s">
        <v>109</v>
      </c>
      <c r="E374">
        <f ca="1">VLOOKUP(B369,MSG_New!$B$5:$O$104,MSG_New!K$1,FALSE)</f>
        <v>125.38479985792463</v>
      </c>
    </row>
    <row r="375" spans="1:6" x14ac:dyDescent="0.25">
      <c r="C375" t="s">
        <v>125</v>
      </c>
      <c r="D375" t="s">
        <v>109</v>
      </c>
      <c r="E375">
        <f ca="1">VLOOKUP(B369,MSG_New!$B$5:$O$104,MSG_New!I$1,FALSE)</f>
        <v>0.996</v>
      </c>
    </row>
    <row r="376" spans="1:6" x14ac:dyDescent="0.25">
      <c r="C376" t="str">
        <f ca="1">IF($F376="","","bdc")</f>
        <v>bdc</v>
      </c>
      <c r="D376" t="str">
        <f ca="1">IF($F376="","","up")</f>
        <v>up</v>
      </c>
      <c r="E376" t="str">
        <f ca="1">IF($F376="","","c")</f>
        <v>c</v>
      </c>
      <c r="F376">
        <f ca="1">VLOOKUP(B369,MSG_New!$B$5:$O$104,MSG_New!M$1,FALSE)</f>
        <v>300</v>
      </c>
    </row>
    <row r="377" spans="1:6" x14ac:dyDescent="0.25">
      <c r="C377" t="s">
        <v>138</v>
      </c>
      <c r="D377" t="s">
        <v>131</v>
      </c>
      <c r="E377" t="s">
        <v>109</v>
      </c>
      <c r="F377">
        <f ca="1">VLOOKUP(B369,MSG_New!$B$5:$O$104,MSG_New!L$1,FALSE)</f>
        <v>300</v>
      </c>
    </row>
    <row r="378" spans="1:6" x14ac:dyDescent="0.25">
      <c r="C378" t="s">
        <v>127</v>
      </c>
      <c r="D378" t="str">
        <f ca="1">VLOOKUP(B369,MSG_New!$B$5:$O$104,MSG_New!N$1,FALSE)&amp;":tin"</f>
        <v>oMM2:tin</v>
      </c>
      <c r="E378" t="s">
        <v>109</v>
      </c>
      <c r="F378">
        <f ca="1">VLOOKUP(B369,MSG_New!$B$5:$O$104,MSG_New!O$1,FALSE)</f>
        <v>1</v>
      </c>
    </row>
    <row r="379" spans="1:6" x14ac:dyDescent="0.25">
      <c r="B379" t="s">
        <v>128</v>
      </c>
    </row>
    <row r="380" spans="1:6" x14ac:dyDescent="0.25">
      <c r="A380" s="80">
        <f>A368+1</f>
        <v>7</v>
      </c>
      <c r="B380" t="s">
        <v>120</v>
      </c>
    </row>
    <row r="381" spans="1:6" x14ac:dyDescent="0.25">
      <c r="B381" t="str">
        <f ca="1">OFFSET(MSG_New!$B$53,A380,0)</f>
        <v>ELNUothMArZAr</v>
      </c>
      <c r="C381" t="str">
        <f ca="1">VLOOKUP(B381,MSG_New!$B$5:$O$104,MSG_New!E$1,FALSE)</f>
        <v>n</v>
      </c>
    </row>
    <row r="382" spans="1:6" x14ac:dyDescent="0.25">
      <c r="C382" t="s">
        <v>121</v>
      </c>
      <c r="D382" t="str">
        <f ca="1">VLOOKUP(VLOOKUP(B381,MSG_New!$B$5:$O$104,MSG_New!C$1,FALSE),energyforms!$B$2:$E$13,4,FALSE)</f>
        <v>e-E-MAr</v>
      </c>
      <c r="E382">
        <f ca="1">VLOOKUP(B381,MSG_New!$B$5:$O$104,MSG_New!F$1,FALSE)</f>
        <v>1</v>
      </c>
    </row>
    <row r="383" spans="1:6" x14ac:dyDescent="0.25">
      <c r="C383" t="s">
        <v>122</v>
      </c>
      <c r="D383" t="str">
        <f ca="1">VLOOKUP(VLOOKUP(B381,MSG_New!$B$5:$O$104,MSG_New!D$1,FALSE),energyforms!$B$2:$E$13,4,FALSE)</f>
        <v>e-K-ZAr</v>
      </c>
      <c r="E383" t="s">
        <v>109</v>
      </c>
      <c r="F383">
        <f ca="1">VLOOKUP(B381,MSG_New!$B$5:$O$104,MSG_New!G$1,FALSE)</f>
        <v>0.96</v>
      </c>
    </row>
    <row r="384" spans="1:6" x14ac:dyDescent="0.25">
      <c r="C384" t="s">
        <v>135</v>
      </c>
      <c r="D384">
        <f ca="1">VLOOKUP(B381,MSG_New!$B$5:$O$104,MSG_New!H$1,FALSE)</f>
        <v>2018</v>
      </c>
    </row>
    <row r="385" spans="1:6" x14ac:dyDescent="0.25">
      <c r="C385" t="s">
        <v>123</v>
      </c>
      <c r="D385" t="s">
        <v>109</v>
      </c>
      <c r="E385">
        <f ca="1">VLOOKUP(B381,MSG_New!$B$5:$O$104,MSG_New!J$1,FALSE)</f>
        <v>50</v>
      </c>
    </row>
    <row r="386" spans="1:6" x14ac:dyDescent="0.25">
      <c r="C386" t="s">
        <v>124</v>
      </c>
      <c r="D386" t="s">
        <v>109</v>
      </c>
      <c r="E386">
        <f ca="1">VLOOKUP(B381,MSG_New!$B$5:$O$104,MSG_New!K$1,FALSE)</f>
        <v>445.81262171706538</v>
      </c>
    </row>
    <row r="387" spans="1:6" x14ac:dyDescent="0.25">
      <c r="C387" t="s">
        <v>125</v>
      </c>
      <c r="D387" t="s">
        <v>109</v>
      </c>
      <c r="E387">
        <f ca="1">VLOOKUP(B381,MSG_New!$B$5:$O$104,MSG_New!I$1,FALSE)</f>
        <v>1</v>
      </c>
    </row>
    <row r="388" spans="1:6" x14ac:dyDescent="0.25">
      <c r="C388" t="str">
        <f ca="1">IF($F388="","","bdc")</f>
        <v>bdc</v>
      </c>
      <c r="D388" t="str">
        <f ca="1">IF($F388="","","up")</f>
        <v>up</v>
      </c>
      <c r="E388" t="str">
        <f ca="1">IF($F388="","","c")</f>
        <v>c</v>
      </c>
      <c r="F388">
        <f ca="1">VLOOKUP(B381,MSG_New!$B$5:$O$104,MSG_New!M$1,FALSE)</f>
        <v>200</v>
      </c>
    </row>
    <row r="389" spans="1:6" x14ac:dyDescent="0.25">
      <c r="C389" t="s">
        <v>138</v>
      </c>
      <c r="D389" t="s">
        <v>131</v>
      </c>
      <c r="E389" t="s">
        <v>109</v>
      </c>
      <c r="F389">
        <f ca="1">VLOOKUP(B381,MSG_New!$B$5:$O$104,MSG_New!L$1,FALSE)</f>
        <v>200</v>
      </c>
    </row>
    <row r="390" spans="1:6" x14ac:dyDescent="0.25">
      <c r="C390" t="s">
        <v>127</v>
      </c>
      <c r="D390" t="str">
        <f ca="1">VLOOKUP(B381,MSG_New!$B$5:$O$104,MSG_New!N$1,FALSE)&amp;":tin"</f>
        <v>oMZ1:tin</v>
      </c>
      <c r="E390" t="s">
        <v>109</v>
      </c>
      <c r="F390">
        <f ca="1">VLOOKUP(B381,MSG_New!$B$5:$O$104,MSG_New!O$1,FALSE)</f>
        <v>1</v>
      </c>
    </row>
    <row r="391" spans="1:6" x14ac:dyDescent="0.25">
      <c r="B391" t="s">
        <v>128</v>
      </c>
    </row>
    <row r="392" spans="1:6" x14ac:dyDescent="0.25">
      <c r="A392" s="80">
        <f>A380+1</f>
        <v>8</v>
      </c>
      <c r="B392" t="s">
        <v>120</v>
      </c>
    </row>
    <row r="393" spans="1:6" x14ac:dyDescent="0.25">
      <c r="B393" t="str">
        <f ca="1">OFFSET(MSG_New!$B$53,A392,0)</f>
        <v>ELNUothMOrSAr</v>
      </c>
      <c r="C393" t="str">
        <f ca="1">VLOOKUP(B393,MSG_New!$B$5:$O$104,MSG_New!E$1,FALSE)</f>
        <v>n</v>
      </c>
    </row>
    <row r="394" spans="1:6" x14ac:dyDescent="0.25">
      <c r="C394" t="s">
        <v>121</v>
      </c>
      <c r="D394" t="str">
        <f ca="1">VLOOKUP(VLOOKUP(B393,MSG_New!$B$5:$O$104,MSG_New!C$1,FALSE),energyforms!$B$2:$E$13,4,FALSE)</f>
        <v>e-F-MOr</v>
      </c>
      <c r="E394">
        <f ca="1">VLOOKUP(B393,MSG_New!$B$5:$O$104,MSG_New!F$1,FALSE)</f>
        <v>1</v>
      </c>
    </row>
    <row r="395" spans="1:6" x14ac:dyDescent="0.25">
      <c r="C395" t="s">
        <v>122</v>
      </c>
      <c r="D395" t="str">
        <f ca="1">VLOOKUP(VLOOKUP(B393,MSG_New!$B$5:$O$104,MSG_New!D$1,FALSE),energyforms!$B$2:$E$13,4,FALSE)</f>
        <v>e-H-SAr</v>
      </c>
      <c r="E395" t="s">
        <v>109</v>
      </c>
      <c r="F395">
        <f ca="1">VLOOKUP(B393,MSG_New!$B$5:$O$104,MSG_New!G$1,FALSE)</f>
        <v>0.98</v>
      </c>
    </row>
    <row r="396" spans="1:6" x14ac:dyDescent="0.25">
      <c r="C396" t="s">
        <v>135</v>
      </c>
      <c r="D396">
        <f ca="1">VLOOKUP(B393,MSG_New!$B$5:$O$104,MSG_New!H$1,FALSE)</f>
        <v>2018</v>
      </c>
    </row>
    <row r="397" spans="1:6" x14ac:dyDescent="0.25">
      <c r="C397" t="s">
        <v>123</v>
      </c>
      <c r="D397" t="s">
        <v>109</v>
      </c>
      <c r="E397">
        <f ca="1">VLOOKUP(B393,MSG_New!$B$5:$O$104,MSG_New!J$1,FALSE)</f>
        <v>50</v>
      </c>
    </row>
    <row r="398" spans="1:6" x14ac:dyDescent="0.25">
      <c r="C398" t="s">
        <v>124</v>
      </c>
      <c r="D398" t="s">
        <v>109</v>
      </c>
      <c r="E398">
        <f ca="1">VLOOKUP(B393,MSG_New!$B$5:$O$104,MSG_New!K$1,FALSE)</f>
        <v>131.49329010741329</v>
      </c>
    </row>
    <row r="399" spans="1:6" x14ac:dyDescent="0.25">
      <c r="C399" t="s">
        <v>125</v>
      </c>
      <c r="D399" t="s">
        <v>109</v>
      </c>
      <c r="E399">
        <f ca="1">VLOOKUP(B393,MSG_New!$B$5:$O$104,MSG_New!I$1,FALSE)</f>
        <v>0.99399999999999999</v>
      </c>
    </row>
    <row r="400" spans="1:6" x14ac:dyDescent="0.25">
      <c r="C400" t="str">
        <f ca="1">IF($F400="","","bdc")</f>
        <v>bdc</v>
      </c>
      <c r="D400" t="str">
        <f ca="1">IF($F400="","","up")</f>
        <v>up</v>
      </c>
      <c r="E400" t="str">
        <f ca="1">IF($F400="","","c")</f>
        <v>c</v>
      </c>
      <c r="F400">
        <f ca="1">VLOOKUP(B393,MSG_New!$B$5:$O$104,MSG_New!M$1,FALSE)</f>
        <v>600</v>
      </c>
    </row>
    <row r="401" spans="1:6" x14ac:dyDescent="0.25">
      <c r="C401" t="s">
        <v>138</v>
      </c>
      <c r="D401" t="s">
        <v>131</v>
      </c>
      <c r="E401" t="s">
        <v>109</v>
      </c>
      <c r="F401">
        <f ca="1">VLOOKUP(B393,MSG_New!$B$5:$O$104,MSG_New!L$1,FALSE)</f>
        <v>600</v>
      </c>
    </row>
    <row r="402" spans="1:6" x14ac:dyDescent="0.25">
      <c r="C402" t="s">
        <v>127</v>
      </c>
      <c r="D402" t="str">
        <f ca="1">VLOOKUP(B393,MSG_New!$B$5:$O$104,MSG_New!N$1,FALSE)&amp;":tin"</f>
        <v>oMS1:tin</v>
      </c>
      <c r="E402" t="s">
        <v>109</v>
      </c>
      <c r="F402">
        <f ca="1">VLOOKUP(B393,MSG_New!$B$5:$O$104,MSG_New!O$1,FALSE)</f>
        <v>1</v>
      </c>
    </row>
    <row r="403" spans="1:6" x14ac:dyDescent="0.25">
      <c r="B403" t="s">
        <v>128</v>
      </c>
    </row>
    <row r="404" spans="1:6" x14ac:dyDescent="0.25">
      <c r="A404" s="80">
        <f>A392+1</f>
        <v>9</v>
      </c>
      <c r="B404" t="s">
        <v>120</v>
      </c>
    </row>
    <row r="405" spans="1:6" x14ac:dyDescent="0.25">
      <c r="B405" t="str">
        <f ca="1">OFFSET(MSG_New!$B$53,A404,0)</f>
        <v>ELNUothMOrZIr</v>
      </c>
      <c r="C405" t="str">
        <f ca="1">VLOOKUP(B405,MSG_New!$B$5:$O$104,MSG_New!E$1,FALSE)</f>
        <v>o</v>
      </c>
    </row>
    <row r="406" spans="1:6" x14ac:dyDescent="0.25">
      <c r="C406" t="s">
        <v>121</v>
      </c>
      <c r="D406" t="str">
        <f ca="1">VLOOKUP(VLOOKUP(B405,MSG_New!$B$5:$O$104,MSG_New!C$1,FALSE),energyforms!$B$2:$E$13,4,FALSE)</f>
        <v>e-F-MOr</v>
      </c>
      <c r="E406">
        <f ca="1">VLOOKUP(B405,MSG_New!$B$5:$O$104,MSG_New!F$1,FALSE)</f>
        <v>1</v>
      </c>
    </row>
    <row r="407" spans="1:6" x14ac:dyDescent="0.25">
      <c r="C407" t="s">
        <v>122</v>
      </c>
      <c r="D407" t="str">
        <f ca="1">VLOOKUP(VLOOKUP(B405,MSG_New!$B$5:$O$104,MSG_New!D$1,FALSE),energyforms!$B$2:$E$13,4,FALSE)</f>
        <v>e-L-ZIr</v>
      </c>
      <c r="E407" t="s">
        <v>109</v>
      </c>
      <c r="F407">
        <f ca="1">VLOOKUP(B405,MSG_New!$B$5:$O$104,MSG_New!G$1,FALSE)</f>
        <v>0.97</v>
      </c>
    </row>
    <row r="408" spans="1:6" x14ac:dyDescent="0.25">
      <c r="C408" t="s">
        <v>135</v>
      </c>
      <c r="D408">
        <f ca="1">VLOOKUP(B405,MSG_New!$B$5:$O$104,MSG_New!H$1,FALSE)</f>
        <v>2017</v>
      </c>
    </row>
    <row r="409" spans="1:6" x14ac:dyDescent="0.25">
      <c r="C409" t="s">
        <v>123</v>
      </c>
      <c r="D409" t="s">
        <v>109</v>
      </c>
      <c r="E409">
        <f ca="1">VLOOKUP(B405,MSG_New!$B$5:$O$104,MSG_New!J$1,FALSE)</f>
        <v>50</v>
      </c>
    </row>
    <row r="410" spans="1:6" x14ac:dyDescent="0.25">
      <c r="C410" t="s">
        <v>124</v>
      </c>
      <c r="D410" t="s">
        <v>109</v>
      </c>
      <c r="E410">
        <f ca="1">VLOOKUP(B405,MSG_New!$B$5:$O$104,MSG_New!K$1,FALSE)</f>
        <v>105.02316569296252</v>
      </c>
    </row>
    <row r="411" spans="1:6" x14ac:dyDescent="0.25">
      <c r="C411" t="s">
        <v>125</v>
      </c>
      <c r="D411" t="s">
        <v>109</v>
      </c>
      <c r="E411">
        <f ca="1">VLOOKUP(B405,MSG_New!$B$5:$O$104,MSG_New!I$1,FALSE)</f>
        <v>0.99539999999999995</v>
      </c>
    </row>
    <row r="412" spans="1:6" x14ac:dyDescent="0.25">
      <c r="C412" t="str">
        <f ca="1">IF($F412="","","bdc")</f>
        <v>bdc</v>
      </c>
      <c r="D412" t="str">
        <f ca="1">IF($F412="","","up")</f>
        <v>up</v>
      </c>
      <c r="E412" t="str">
        <f ca="1">IF($F412="","","c")</f>
        <v>c</v>
      </c>
      <c r="F412">
        <f ca="1">VLOOKUP(B405,MSG_New!$B$5:$O$104,MSG_New!M$1,FALSE)</f>
        <v>500</v>
      </c>
    </row>
    <row r="413" spans="1:6" x14ac:dyDescent="0.25">
      <c r="C413" t="s">
        <v>138</v>
      </c>
      <c r="D413" t="s">
        <v>131</v>
      </c>
      <c r="E413" t="s">
        <v>109</v>
      </c>
      <c r="F413">
        <f ca="1">VLOOKUP(B405,MSG_New!$B$5:$O$104,MSG_New!L$1,FALSE)</f>
        <v>500</v>
      </c>
    </row>
    <row r="414" spans="1:6" x14ac:dyDescent="0.25">
      <c r="C414" t="s">
        <v>127</v>
      </c>
      <c r="D414" t="str">
        <f ca="1">VLOOKUP(B405,MSG_New!$B$5:$O$104,MSG_New!N$1,FALSE)&amp;":tin"</f>
        <v>oMZ2:tin</v>
      </c>
      <c r="E414" t="s">
        <v>109</v>
      </c>
      <c r="F414">
        <f ca="1">VLOOKUP(B405,MSG_New!$B$5:$O$104,MSG_New!O$1,FALSE)</f>
        <v>1</v>
      </c>
    </row>
    <row r="415" spans="1:6" x14ac:dyDescent="0.25">
      <c r="B415" t="s">
        <v>128</v>
      </c>
    </row>
    <row r="416" spans="1:6" x14ac:dyDescent="0.25">
      <c r="A416" s="80">
        <f>A404+1</f>
        <v>10</v>
      </c>
      <c r="B416" t="s">
        <v>120</v>
      </c>
    </row>
    <row r="417" spans="1:6" x14ac:dyDescent="0.25">
      <c r="B417" t="str">
        <f ca="1">OFFSET(MSG_New!$B$53,A416,0)</f>
        <v>ELNUothNArSAr</v>
      </c>
      <c r="C417" t="str">
        <f ca="1">VLOOKUP(B417,MSG_New!$B$5:$O$104,MSG_New!E$1,FALSE)</f>
        <v>o</v>
      </c>
    </row>
    <row r="418" spans="1:6" x14ac:dyDescent="0.25">
      <c r="C418" t="s">
        <v>121</v>
      </c>
      <c r="D418" t="str">
        <f ca="1">VLOOKUP(VLOOKUP(B417,MSG_New!$B$5:$O$104,MSG_New!C$1,FALSE),energyforms!$B$2:$E$13,4,FALSE)</f>
        <v>e-G-NAr</v>
      </c>
      <c r="E418">
        <f ca="1">VLOOKUP(B417,MSG_New!$B$5:$O$104,MSG_New!F$1,FALSE)</f>
        <v>1</v>
      </c>
    </row>
    <row r="419" spans="1:6" x14ac:dyDescent="0.25">
      <c r="C419" t="s">
        <v>122</v>
      </c>
      <c r="D419" t="str">
        <f ca="1">VLOOKUP(VLOOKUP(B417,MSG_New!$B$5:$O$104,MSG_New!D$1,FALSE),energyforms!$B$2:$E$13,4,FALSE)</f>
        <v>e-H-SAr</v>
      </c>
      <c r="E419" t="s">
        <v>109</v>
      </c>
      <c r="F419">
        <f ca="1">VLOOKUP(B417,MSG_New!$B$5:$O$104,MSG_New!G$1,FALSE)</f>
        <v>0.92999999999999994</v>
      </c>
    </row>
    <row r="420" spans="1:6" x14ac:dyDescent="0.25">
      <c r="C420" t="s">
        <v>135</v>
      </c>
      <c r="D420">
        <f ca="1">VLOOKUP(B417,MSG_New!$B$5:$O$104,MSG_New!H$1,FALSE)</f>
        <v>2018</v>
      </c>
    </row>
    <row r="421" spans="1:6" x14ac:dyDescent="0.25">
      <c r="C421" t="s">
        <v>123</v>
      </c>
      <c r="D421" t="s">
        <v>109</v>
      </c>
      <c r="E421">
        <f ca="1">VLOOKUP(B417,MSG_New!$B$5:$O$104,MSG_New!J$1,FALSE)</f>
        <v>50</v>
      </c>
    </row>
    <row r="422" spans="1:6" x14ac:dyDescent="0.25">
      <c r="C422" t="s">
        <v>124</v>
      </c>
      <c r="D422" t="s">
        <v>109</v>
      </c>
      <c r="E422">
        <f ca="1">VLOOKUP(B417,MSG_New!$B$5:$O$104,MSG_New!K$1,FALSE)</f>
        <v>342.93278593620414</v>
      </c>
    </row>
    <row r="423" spans="1:6" x14ac:dyDescent="0.25">
      <c r="C423" t="s">
        <v>125</v>
      </c>
      <c r="D423" t="s">
        <v>109</v>
      </c>
      <c r="E423">
        <f ca="1">VLOOKUP(B417,MSG_New!$B$5:$O$104,MSG_New!I$1,FALSE)</f>
        <v>0.99250000000000005</v>
      </c>
    </row>
    <row r="424" spans="1:6" x14ac:dyDescent="0.25">
      <c r="C424" t="str">
        <f ca="1">IF($F424="","","bdc")</f>
        <v>bdc</v>
      </c>
      <c r="D424" t="str">
        <f ca="1">IF($F424="","","up")</f>
        <v>up</v>
      </c>
      <c r="E424" t="str">
        <f ca="1">IF($F424="","","c")</f>
        <v>c</v>
      </c>
      <c r="F424">
        <f ca="1">VLOOKUP(B417,MSG_New!$B$5:$O$104,MSG_New!M$1,FALSE)</f>
        <v>300</v>
      </c>
    </row>
    <row r="425" spans="1:6" x14ac:dyDescent="0.25">
      <c r="C425" t="s">
        <v>138</v>
      </c>
      <c r="D425" t="s">
        <v>131</v>
      </c>
      <c r="E425" t="s">
        <v>109</v>
      </c>
      <c r="F425">
        <f ca="1">VLOOKUP(B417,MSG_New!$B$5:$O$104,MSG_New!L$1,FALSE)</f>
        <v>300</v>
      </c>
    </row>
    <row r="426" spans="1:6" x14ac:dyDescent="0.25">
      <c r="C426" t="s">
        <v>127</v>
      </c>
      <c r="D426" t="str">
        <f ca="1">VLOOKUP(B417,MSG_New!$B$5:$O$104,MSG_New!N$1,FALSE)&amp;":tin"</f>
        <v>oNS1:tin</v>
      </c>
      <c r="E426" t="s">
        <v>109</v>
      </c>
      <c r="F426">
        <f ca="1">VLOOKUP(B417,MSG_New!$B$5:$O$104,MSG_New!O$1,FALSE)</f>
        <v>1</v>
      </c>
    </row>
    <row r="427" spans="1:6" x14ac:dyDescent="0.25">
      <c r="B427" t="s">
        <v>128</v>
      </c>
    </row>
    <row r="428" spans="1:6" x14ac:dyDescent="0.25">
      <c r="A428" s="80">
        <f>A416+1</f>
        <v>11</v>
      </c>
      <c r="B428" t="s">
        <v>120</v>
      </c>
    </row>
    <row r="429" spans="1:6" x14ac:dyDescent="0.25">
      <c r="B429" t="str">
        <f ca="1">OFFSET(MSG_New!$B$53,A428,0)</f>
        <v>ELNUothSArSWr</v>
      </c>
      <c r="C429" t="str">
        <f ca="1">VLOOKUP(B429,MSG_New!$B$5:$O$104,MSG_New!E$1,FALSE)</f>
        <v>i</v>
      </c>
    </row>
    <row r="430" spans="1:6" x14ac:dyDescent="0.25">
      <c r="C430" t="s">
        <v>121</v>
      </c>
      <c r="D430" t="str">
        <f ca="1">VLOOKUP(VLOOKUP(B429,MSG_New!$B$5:$O$104,MSG_New!C$1,FALSE),energyforms!$B$2:$E$13,4,FALSE)</f>
        <v>e-H-SAr</v>
      </c>
      <c r="E430">
        <f ca="1">VLOOKUP(B429,MSG_New!$B$5:$O$104,MSG_New!F$1,FALSE)</f>
        <v>1</v>
      </c>
    </row>
    <row r="431" spans="1:6" x14ac:dyDescent="0.25">
      <c r="C431" t="s">
        <v>122</v>
      </c>
      <c r="D431" t="str">
        <f ca="1">VLOOKUP(VLOOKUP(B429,MSG_New!$B$5:$O$104,MSG_New!D$1,FALSE),energyforms!$B$2:$E$13,4,FALSE)</f>
        <v>e-I-SWr</v>
      </c>
      <c r="E431" t="s">
        <v>109</v>
      </c>
      <c r="F431">
        <f ca="1">VLOOKUP(B429,MSG_New!$B$5:$O$104,MSG_New!G$1,FALSE)</f>
        <v>0.99</v>
      </c>
    </row>
    <row r="432" spans="1:6" x14ac:dyDescent="0.25">
      <c r="C432" t="s">
        <v>135</v>
      </c>
      <c r="D432">
        <f ca="1">VLOOKUP(B429,MSG_New!$B$5:$O$104,MSG_New!H$1,FALSE)</f>
        <v>2018</v>
      </c>
    </row>
    <row r="433" spans="1:6" x14ac:dyDescent="0.25">
      <c r="C433" t="s">
        <v>123</v>
      </c>
      <c r="D433" t="s">
        <v>109</v>
      </c>
      <c r="E433">
        <f ca="1">VLOOKUP(B429,MSG_New!$B$5:$O$104,MSG_New!J$1,FALSE)</f>
        <v>50</v>
      </c>
    </row>
    <row r="434" spans="1:6" x14ac:dyDescent="0.25">
      <c r="C434" t="s">
        <v>124</v>
      </c>
      <c r="D434" t="s">
        <v>109</v>
      </c>
      <c r="E434">
        <f ca="1">VLOOKUP(B429,MSG_New!$B$5:$O$104,MSG_New!K$1,FALSE)</f>
        <v>16.717973314389951</v>
      </c>
    </row>
    <row r="435" spans="1:6" x14ac:dyDescent="0.25">
      <c r="C435" t="s">
        <v>125</v>
      </c>
      <c r="D435" t="s">
        <v>109</v>
      </c>
      <c r="E435">
        <f ca="1">VLOOKUP(B429,MSG_New!$B$5:$O$104,MSG_New!I$1,FALSE)</f>
        <v>0.99909999999999999</v>
      </c>
    </row>
    <row r="436" spans="1:6" x14ac:dyDescent="0.25">
      <c r="C436" t="str">
        <f ca="1">IF($F436="","","bdc")</f>
        <v>bdc</v>
      </c>
      <c r="D436" t="str">
        <f ca="1">IF($F436="","","up")</f>
        <v>up</v>
      </c>
      <c r="E436" t="str">
        <f ca="1">IF($F436="","","c")</f>
        <v>c</v>
      </c>
      <c r="F436">
        <f ca="1">VLOOKUP(B429,MSG_New!$B$5:$O$104,MSG_New!M$1,FALSE)</f>
        <v>450</v>
      </c>
    </row>
    <row r="437" spans="1:6" x14ac:dyDescent="0.25">
      <c r="C437" t="s">
        <v>138</v>
      </c>
      <c r="D437" t="s">
        <v>131</v>
      </c>
      <c r="E437" t="s">
        <v>109</v>
      </c>
      <c r="F437">
        <f ca="1">VLOOKUP(B429,MSG_New!$B$5:$O$104,MSG_New!L$1,FALSE)</f>
        <v>450</v>
      </c>
    </row>
    <row r="438" spans="1:6" x14ac:dyDescent="0.25">
      <c r="C438" t="s">
        <v>127</v>
      </c>
      <c r="D438" t="str">
        <f ca="1">VLOOKUP(B429,MSG_New!$B$5:$O$104,MSG_New!N$1,FALSE)&amp;":tin"</f>
        <v>oSS1:tin</v>
      </c>
      <c r="E438" t="s">
        <v>109</v>
      </c>
      <c r="F438">
        <f ca="1">VLOOKUP(B429,MSG_New!$B$5:$O$104,MSG_New!O$1,FALSE)</f>
        <v>1</v>
      </c>
    </row>
    <row r="439" spans="1:6" x14ac:dyDescent="0.25">
      <c r="B439" t="s">
        <v>128</v>
      </c>
    </row>
    <row r="440" spans="1:6" x14ac:dyDescent="0.25">
      <c r="A440" s="80">
        <f>A428+1</f>
        <v>12</v>
      </c>
      <c r="B440" t="s">
        <v>120</v>
      </c>
    </row>
    <row r="441" spans="1:6" x14ac:dyDescent="0.25">
      <c r="B441" t="str">
        <f ca="1">OFFSET(MSG_New!$B$53,A440,0)</f>
        <v>ELNUothNArAnr</v>
      </c>
      <c r="C441" t="str">
        <f ca="1">VLOOKUP(B441,MSG_New!$B$5:$O$104,MSG_New!E$1,FALSE)</f>
        <v>k</v>
      </c>
    </row>
    <row r="442" spans="1:6" x14ac:dyDescent="0.25">
      <c r="C442" t="s">
        <v>121</v>
      </c>
      <c r="D442" t="str">
        <f ca="1">VLOOKUP(VLOOKUP(B441,MSG_New!$B$5:$O$104,MSG_New!C$1,FALSE),energyforms!$B$2:$E$13,4,FALSE)</f>
        <v>e-G-NAr</v>
      </c>
      <c r="E442">
        <f ca="1">VLOOKUP(B441,MSG_New!$B$5:$O$104,MSG_New!F$1,FALSE)</f>
        <v>1</v>
      </c>
    </row>
    <row r="443" spans="1:6" x14ac:dyDescent="0.25">
      <c r="C443" t="s">
        <v>122</v>
      </c>
      <c r="D443" t="str">
        <f ca="1">VLOOKUP(VLOOKUP(B441,MSG_New!$B$5:$O$104,MSG_New!D$1,FALSE),energyforms!$B$2:$E$13,4,FALSE)</f>
        <v>e-A-ANr</v>
      </c>
      <c r="E443" t="s">
        <v>109</v>
      </c>
      <c r="F443">
        <f ca="1">VLOOKUP(B441,MSG_New!$B$5:$O$104,MSG_New!G$1,FALSE)</f>
        <v>0.99</v>
      </c>
    </row>
    <row r="444" spans="1:6" x14ac:dyDescent="0.25">
      <c r="C444" t="s">
        <v>135</v>
      </c>
      <c r="D444">
        <f ca="1">VLOOKUP(B441,MSG_New!$B$5:$O$104,MSG_New!H$1,FALSE)</f>
        <v>2016</v>
      </c>
    </row>
    <row r="445" spans="1:6" x14ac:dyDescent="0.25">
      <c r="C445" t="s">
        <v>123</v>
      </c>
      <c r="D445" t="s">
        <v>109</v>
      </c>
      <c r="E445">
        <f ca="1">VLOOKUP(B441,MSG_New!$B$5:$O$104,MSG_New!J$1,FALSE)</f>
        <v>51</v>
      </c>
    </row>
    <row r="446" spans="1:6" x14ac:dyDescent="0.25">
      <c r="C446" t="s">
        <v>124</v>
      </c>
      <c r="D446" t="s">
        <v>109</v>
      </c>
      <c r="E446">
        <f ca="1">VLOOKUP(B441,MSG_New!$B$5:$O$104,MSG_New!K$1,FALSE)</f>
        <v>257.19958945215308</v>
      </c>
    </row>
    <row r="447" spans="1:6" x14ac:dyDescent="0.25">
      <c r="C447" t="s">
        <v>125</v>
      </c>
      <c r="D447" t="s">
        <v>109</v>
      </c>
      <c r="E447">
        <f ca="1">VLOOKUP(B441,MSG_New!$B$5:$O$104,MSG_New!I$1,FALSE)</f>
        <v>0.9909</v>
      </c>
    </row>
    <row r="448" spans="1:6" x14ac:dyDescent="0.25">
      <c r="C448" t="str">
        <f ca="1">IF($F448="","","bdc")</f>
        <v>bdc</v>
      </c>
      <c r="D448" t="str">
        <f ca="1">IF($F448="","","up")</f>
        <v>up</v>
      </c>
      <c r="E448" t="str">
        <f ca="1">IF($F448="","","c")</f>
        <v>c</v>
      </c>
      <c r="F448">
        <f ca="1">VLOOKUP(B441,MSG_New!$B$5:$O$104,MSG_New!M$1,FALSE)</f>
        <v>400</v>
      </c>
    </row>
    <row r="449" spans="1:6" x14ac:dyDescent="0.25">
      <c r="C449" t="s">
        <v>138</v>
      </c>
      <c r="D449" t="s">
        <v>131</v>
      </c>
      <c r="E449" t="s">
        <v>109</v>
      </c>
      <c r="F449">
        <f ca="1">VLOOKUP(B441,MSG_New!$B$5:$O$104,MSG_New!L$1,FALSE)</f>
        <v>400</v>
      </c>
    </row>
    <row r="450" spans="1:6" x14ac:dyDescent="0.25">
      <c r="C450" t="s">
        <v>127</v>
      </c>
      <c r="D450" t="str">
        <f ca="1">VLOOKUP(B441,MSG_New!$B$5:$O$104,MSG_New!N$1,FALSE)&amp;":tin"</f>
        <v>oNA1:tin</v>
      </c>
      <c r="E450" t="s">
        <v>109</v>
      </c>
      <c r="F450">
        <f ca="1">VLOOKUP(B441,MSG_New!$B$5:$O$104,MSG_New!O$1,FALSE)</f>
        <v>1</v>
      </c>
    </row>
    <row r="451" spans="1:6" x14ac:dyDescent="0.25">
      <c r="B451" t="s">
        <v>128</v>
      </c>
    </row>
    <row r="452" spans="1:6" x14ac:dyDescent="0.25">
      <c r="A452" s="80">
        <f>A440+1</f>
        <v>13</v>
      </c>
      <c r="B452" t="s">
        <v>120</v>
      </c>
    </row>
    <row r="453" spans="1:6" x14ac:dyDescent="0.25">
      <c r="B453" t="str">
        <f ca="1">OFFSET(MSG_New!$B$53,A452,0)</f>
        <v>ELNUothTArZAr</v>
      </c>
      <c r="C453" t="str">
        <f ca="1">VLOOKUP(B453,MSG_New!$B$5:$O$104,MSG_New!E$1,FALSE)</f>
        <v>o</v>
      </c>
    </row>
    <row r="454" spans="1:6" x14ac:dyDescent="0.25">
      <c r="C454" t="s">
        <v>121</v>
      </c>
      <c r="D454" t="str">
        <f ca="1">VLOOKUP(VLOOKUP(B453,MSG_New!$B$5:$O$104,MSG_New!C$1,FALSE),energyforms!$B$2:$E$13,4,FALSE)</f>
        <v>e-J-TAr</v>
      </c>
      <c r="E454">
        <f ca="1">VLOOKUP(B453,MSG_New!$B$5:$O$104,MSG_New!F$1,FALSE)</f>
        <v>1</v>
      </c>
    </row>
    <row r="455" spans="1:6" x14ac:dyDescent="0.25">
      <c r="C455" t="s">
        <v>122</v>
      </c>
      <c r="D455" t="str">
        <f ca="1">VLOOKUP(VLOOKUP(B453,MSG_New!$B$5:$O$104,MSG_New!D$1,FALSE),energyforms!$B$2:$E$13,4,FALSE)</f>
        <v>e-K-ZAr</v>
      </c>
      <c r="E455" t="s">
        <v>109</v>
      </c>
      <c r="F455">
        <f ca="1">VLOOKUP(B453,MSG_New!$B$5:$O$104,MSG_New!G$1,FALSE)</f>
        <v>0.94</v>
      </c>
    </row>
    <row r="456" spans="1:6" x14ac:dyDescent="0.25">
      <c r="C456" t="s">
        <v>135</v>
      </c>
      <c r="D456">
        <f ca="1">VLOOKUP(B453,MSG_New!$B$5:$O$104,MSG_New!H$1,FALSE)</f>
        <v>2016</v>
      </c>
    </row>
    <row r="457" spans="1:6" x14ac:dyDescent="0.25">
      <c r="C457" t="s">
        <v>123</v>
      </c>
      <c r="D457" t="s">
        <v>109</v>
      </c>
      <c r="E457">
        <f ca="1">VLOOKUP(B453,MSG_New!$B$5:$O$104,MSG_New!J$1,FALSE)</f>
        <v>50</v>
      </c>
    </row>
    <row r="458" spans="1:6" x14ac:dyDescent="0.25">
      <c r="C458" t="s">
        <v>124</v>
      </c>
      <c r="D458" t="s">
        <v>109</v>
      </c>
      <c r="E458">
        <f ca="1">VLOOKUP(B453,MSG_New!$B$5:$O$104,MSG_New!K$1,FALSE)</f>
        <v>218.61965103433013</v>
      </c>
    </row>
    <row r="459" spans="1:6" x14ac:dyDescent="0.25">
      <c r="C459" t="s">
        <v>125</v>
      </c>
      <c r="D459" t="s">
        <v>109</v>
      </c>
      <c r="E459">
        <f ca="1">VLOOKUP(B453,MSG_New!$B$5:$O$104,MSG_New!I$1,FALSE)</f>
        <v>0.99250000000000005</v>
      </c>
    </row>
    <row r="460" spans="1:6" x14ac:dyDescent="0.25">
      <c r="C460" t="str">
        <f ca="1">IF($F460="","","bdc")</f>
        <v>bdc</v>
      </c>
      <c r="D460" t="str">
        <f ca="1">IF($F460="","","up")</f>
        <v>up</v>
      </c>
      <c r="E460" t="str">
        <f ca="1">IF($F460="","","c")</f>
        <v>c</v>
      </c>
      <c r="F460">
        <f ca="1">VLOOKUP(B453,MSG_New!$B$5:$O$104,MSG_New!M$1,FALSE)</f>
        <v>400</v>
      </c>
    </row>
    <row r="461" spans="1:6" x14ac:dyDescent="0.25">
      <c r="C461" t="s">
        <v>138</v>
      </c>
      <c r="D461" t="s">
        <v>131</v>
      </c>
      <c r="E461" t="s">
        <v>109</v>
      </c>
      <c r="F461">
        <f ca="1">VLOOKUP(B453,MSG_New!$B$5:$O$104,MSG_New!L$1,FALSE)</f>
        <v>400</v>
      </c>
    </row>
    <row r="462" spans="1:6" x14ac:dyDescent="0.25">
      <c r="C462" t="s">
        <v>127</v>
      </c>
      <c r="D462" t="str">
        <f ca="1">VLOOKUP(B453,MSG_New!$B$5:$O$104,MSG_New!N$1,FALSE)&amp;":tin"</f>
        <v>oTZ1:tin</v>
      </c>
      <c r="E462" t="s">
        <v>109</v>
      </c>
      <c r="F462">
        <f ca="1">VLOOKUP(B453,MSG_New!$B$5:$O$104,MSG_New!O$1,FALSE)</f>
        <v>1</v>
      </c>
    </row>
    <row r="463" spans="1:6" x14ac:dyDescent="0.25">
      <c r="B463" t="s">
        <v>128</v>
      </c>
    </row>
    <row r="464" spans="1:6" x14ac:dyDescent="0.25">
      <c r="A464" s="80">
        <f>A452+1</f>
        <v>14</v>
      </c>
      <c r="B464" t="s">
        <v>120</v>
      </c>
    </row>
    <row r="465" spans="1:6" x14ac:dyDescent="0.25">
      <c r="B465" t="str">
        <f ca="1">OFFSET(MSG_New!$B$53,A464,0)</f>
        <v>ELNUothSArZIr</v>
      </c>
      <c r="C465" t="str">
        <f ca="1">VLOOKUP(B465,MSG_New!$B$5:$O$104,MSG_New!E$1,FALSE)</f>
        <v>v</v>
      </c>
    </row>
    <row r="466" spans="1:6" x14ac:dyDescent="0.25">
      <c r="C466" t="s">
        <v>121</v>
      </c>
      <c r="D466" t="str">
        <f ca="1">VLOOKUP(VLOOKUP(B465,MSG_New!$B$5:$O$104,MSG_New!C$1,FALSE),energyforms!$B$2:$E$13,4,FALSE)</f>
        <v>e-H-SAr</v>
      </c>
      <c r="E466">
        <f ca="1">VLOOKUP(B465,MSG_New!$B$5:$O$104,MSG_New!F$1,FALSE)</f>
        <v>1</v>
      </c>
    </row>
    <row r="467" spans="1:6" x14ac:dyDescent="0.25">
      <c r="C467" t="s">
        <v>122</v>
      </c>
      <c r="D467" t="str">
        <f ca="1">VLOOKUP(VLOOKUP(B465,MSG_New!$B$5:$O$104,MSG_New!D$1,FALSE),energyforms!$B$2:$E$13,4,FALSE)</f>
        <v>e-L-ZIr</v>
      </c>
      <c r="E467" t="s">
        <v>109</v>
      </c>
      <c r="F467">
        <f ca="1">VLOOKUP(B465,MSG_New!$B$5:$O$104,MSG_New!G$1,FALSE)</f>
        <v>0.94</v>
      </c>
    </row>
    <row r="468" spans="1:6" x14ac:dyDescent="0.25">
      <c r="C468" t="s">
        <v>135</v>
      </c>
      <c r="D468">
        <f ca="1">VLOOKUP(B465,MSG_New!$B$5:$O$104,MSG_New!H$1,FALSE)</f>
        <v>2017</v>
      </c>
    </row>
    <row r="469" spans="1:6" x14ac:dyDescent="0.25">
      <c r="C469" t="s">
        <v>123</v>
      </c>
      <c r="D469" t="s">
        <v>109</v>
      </c>
      <c r="E469">
        <f ca="1">VLOOKUP(B465,MSG_New!$B$5:$O$104,MSG_New!J$1,FALSE)</f>
        <v>50</v>
      </c>
    </row>
    <row r="470" spans="1:6" x14ac:dyDescent="0.25">
      <c r="C470" t="s">
        <v>124</v>
      </c>
      <c r="D470" t="s">
        <v>109</v>
      </c>
      <c r="E470">
        <f ca="1">VLOOKUP(B465,MSG_New!$B$5:$O$104,MSG_New!K$1,FALSE)</f>
        <v>235.76629033114034</v>
      </c>
    </row>
    <row r="471" spans="1:6" x14ac:dyDescent="0.25">
      <c r="C471" t="s">
        <v>125</v>
      </c>
      <c r="D471" t="s">
        <v>109</v>
      </c>
      <c r="E471">
        <f ca="1">VLOOKUP(B465,MSG_New!$B$5:$O$104,MSG_New!I$1,FALSE)</f>
        <v>0.99180000000000001</v>
      </c>
    </row>
    <row r="472" spans="1:6" x14ac:dyDescent="0.25">
      <c r="C472" t="str">
        <f ca="1">IF($F472="","","bdc")</f>
        <v>bdc</v>
      </c>
      <c r="D472" t="str">
        <f ca="1">IF($F472="","","up")</f>
        <v>up</v>
      </c>
      <c r="E472" t="str">
        <f ca="1">IF($F472="","","c")</f>
        <v>c</v>
      </c>
      <c r="F472">
        <f ca="1">VLOOKUP(B465,MSG_New!$B$5:$O$104,MSG_New!M$1,FALSE)</f>
        <v>650</v>
      </c>
    </row>
    <row r="473" spans="1:6" x14ac:dyDescent="0.25">
      <c r="C473" t="s">
        <v>138</v>
      </c>
      <c r="D473" t="s">
        <v>131</v>
      </c>
      <c r="E473" t="s">
        <v>109</v>
      </c>
      <c r="F473">
        <f ca="1">VLOOKUP(B465,MSG_New!$B$5:$O$104,MSG_New!L$1,FALSE)</f>
        <v>650</v>
      </c>
    </row>
    <row r="474" spans="1:6" x14ac:dyDescent="0.25">
      <c r="C474" t="s">
        <v>127</v>
      </c>
      <c r="D474" t="str">
        <f ca="1">VLOOKUP(B465,MSG_New!$B$5:$O$104,MSG_New!N$1,FALSE)&amp;":tin"</f>
        <v>oSZ1:tin</v>
      </c>
      <c r="E474" t="s">
        <v>109</v>
      </c>
      <c r="F474">
        <f ca="1">VLOOKUP(B465,MSG_New!$B$5:$O$104,MSG_New!O$1,FALSE)</f>
        <v>1</v>
      </c>
    </row>
    <row r="475" spans="1:6" x14ac:dyDescent="0.25">
      <c r="B475" t="s">
        <v>128</v>
      </c>
    </row>
    <row r="476" spans="1:6" x14ac:dyDescent="0.25">
      <c r="A476" s="91">
        <f>A464+4</f>
        <v>18</v>
      </c>
      <c r="B476" t="s">
        <v>120</v>
      </c>
    </row>
    <row r="477" spans="1:6" x14ac:dyDescent="0.25">
      <c r="B477" t="str">
        <f ca="1">OFFSET(MSG_New!$B$53,A476,0)</f>
        <v>ELNUothDRrANr</v>
      </c>
      <c r="C477" t="str">
        <f ca="1">VLOOKUP(B477,MSG_New!$B$5:$O$104,MSG_New!E$1,FALSE)</f>
        <v>l</v>
      </c>
    </row>
    <row r="478" spans="1:6" x14ac:dyDescent="0.25">
      <c r="C478" t="s">
        <v>121</v>
      </c>
      <c r="D478" t="str">
        <f ca="1">VLOOKUP(VLOOKUP(B477,MSG_New!$B$5:$O$104,MSG_New!C$1,FALSE),energyforms!$B$2:$E$13,4,FALSE)</f>
        <v>e-C-DRr</v>
      </c>
      <c r="E478">
        <f ca="1">VLOOKUP(B477,MSG_New!$B$5:$O$104,MSG_New!F$1,FALSE)</f>
        <v>1</v>
      </c>
    </row>
    <row r="479" spans="1:6" x14ac:dyDescent="0.25">
      <c r="C479" t="s">
        <v>122</v>
      </c>
      <c r="D479" t="str">
        <f ca="1">VLOOKUP(VLOOKUP(B477,MSG_New!$B$5:$O$104,MSG_New!D$1,FALSE),energyforms!$B$2:$E$13,4,FALSE)</f>
        <v>e-A-ANr</v>
      </c>
      <c r="E479" t="s">
        <v>109</v>
      </c>
      <c r="F479">
        <f ca="1">VLOOKUP(B477,MSG_New!$B$5:$O$104,MSG_New!G$1,FALSE)</f>
        <v>0.98</v>
      </c>
    </row>
    <row r="480" spans="1:6" x14ac:dyDescent="0.25">
      <c r="C480" t="s">
        <v>135</v>
      </c>
      <c r="D480">
        <f ca="1">VLOOKUP(B477,MSG_New!$B$5:$O$104,MSG_New!H$1,FALSE)</f>
        <v>2016</v>
      </c>
    </row>
    <row r="481" spans="1:6" x14ac:dyDescent="0.25">
      <c r="C481" t="s">
        <v>123</v>
      </c>
      <c r="D481" t="s">
        <v>109</v>
      </c>
      <c r="E481">
        <f ca="1">VLOOKUP(B477,MSG_New!$B$5:$O$104,MSG_New!J$1,FALSE)</f>
        <v>50</v>
      </c>
    </row>
    <row r="482" spans="1:6" x14ac:dyDescent="0.25">
      <c r="C482" t="s">
        <v>124</v>
      </c>
      <c r="D482" t="s">
        <v>109</v>
      </c>
      <c r="E482">
        <f ca="1">VLOOKUP(B477,MSG_New!$B$5:$O$104,MSG_New!K$1,FALSE)</f>
        <v>0</v>
      </c>
    </row>
    <row r="483" spans="1:6" x14ac:dyDescent="0.25">
      <c r="C483" t="s">
        <v>125</v>
      </c>
      <c r="D483" t="s">
        <v>109</v>
      </c>
      <c r="E483">
        <f ca="1">VLOOKUP(B477,MSG_New!$B$5:$O$104,MSG_New!I$1,FALSE)</f>
        <v>0.99539999999999995</v>
      </c>
    </row>
    <row r="484" spans="1:6" x14ac:dyDescent="0.25">
      <c r="C484" t="str">
        <f ca="1">IF($F484="","","bdc")</f>
        <v>bdc</v>
      </c>
      <c r="D484" t="str">
        <f ca="1">IF($F484="","","up")</f>
        <v>up</v>
      </c>
      <c r="E484" t="str">
        <f ca="1">IF($F484="","","c")</f>
        <v>c</v>
      </c>
      <c r="F484">
        <f ca="1">VLOOKUP(B477,MSG_New!$B$5:$O$104,MSG_New!M$1,FALSE)</f>
        <v>600</v>
      </c>
    </row>
    <row r="485" spans="1:6" x14ac:dyDescent="0.25">
      <c r="C485" t="s">
        <v>138</v>
      </c>
      <c r="D485" t="s">
        <v>131</v>
      </c>
      <c r="E485" t="s">
        <v>109</v>
      </c>
      <c r="F485">
        <f ca="1">VLOOKUP(B477,MSG_New!$B$5:$O$104,MSG_New!L$1,FALSE)</f>
        <v>600</v>
      </c>
    </row>
    <row r="486" spans="1:6" x14ac:dyDescent="0.25">
      <c r="C486" t="s">
        <v>127</v>
      </c>
      <c r="D486" t="str">
        <f ca="1">VLOOKUP(B477,MSG_New!$B$5:$O$104,MSG_New!N$1,FALSE)&amp;":tin"</f>
        <v>oAD1:tin</v>
      </c>
      <c r="E486" t="s">
        <v>109</v>
      </c>
      <c r="F486">
        <f ca="1">VLOOKUP(B477,MSG_New!$B$5:$O$104,MSG_New!O$1,FALSE)</f>
        <v>-1</v>
      </c>
    </row>
    <row r="487" spans="1:6" x14ac:dyDescent="0.25">
      <c r="B487" t="s">
        <v>128</v>
      </c>
    </row>
    <row r="488" spans="1:6" x14ac:dyDescent="0.25">
      <c r="A488" s="80">
        <f>A476+1</f>
        <v>19</v>
      </c>
      <c r="B488" t="s">
        <v>120</v>
      </c>
    </row>
    <row r="489" spans="1:6" x14ac:dyDescent="0.25">
      <c r="B489" t="str">
        <f ca="1">OFFSET(MSG_New!$B$53,A488,0)</f>
        <v>ELNUothSArBOr</v>
      </c>
      <c r="C489" t="str">
        <f ca="1">VLOOKUP(B489,MSG_New!$B$5:$O$104,MSG_New!E$1,FALSE)</f>
        <v>m</v>
      </c>
    </row>
    <row r="490" spans="1:6" x14ac:dyDescent="0.25">
      <c r="C490" t="s">
        <v>121</v>
      </c>
      <c r="D490" t="str">
        <f ca="1">VLOOKUP(VLOOKUP(B489,MSG_New!$B$5:$O$104,MSG_New!C$1,FALSE),energyforms!$B$2:$E$13,4,FALSE)</f>
        <v>e-H-SAr</v>
      </c>
      <c r="E490">
        <f ca="1">VLOOKUP(B489,MSG_New!$B$5:$O$104,MSG_New!F$1,FALSE)</f>
        <v>1</v>
      </c>
    </row>
    <row r="491" spans="1:6" x14ac:dyDescent="0.25">
      <c r="C491" t="s">
        <v>122</v>
      </c>
      <c r="D491" t="str">
        <f ca="1">VLOOKUP(VLOOKUP(B489,MSG_New!$B$5:$O$104,MSG_New!D$1,FALSE),energyforms!$B$2:$E$13,4,FALSE)</f>
        <v>e-B-BOr</v>
      </c>
      <c r="E491" t="s">
        <v>109</v>
      </c>
      <c r="F491">
        <f ca="1">VLOOKUP(B489,MSG_New!$B$5:$O$104,MSG_New!G$1,FALSE)</f>
        <v>0.98</v>
      </c>
    </row>
    <row r="492" spans="1:6" x14ac:dyDescent="0.25">
      <c r="C492" t="s">
        <v>135</v>
      </c>
      <c r="D492">
        <f ca="1">VLOOKUP(B489,MSG_New!$B$5:$O$104,MSG_New!H$1,FALSE)</f>
        <v>2012</v>
      </c>
    </row>
    <row r="493" spans="1:6" x14ac:dyDescent="0.25">
      <c r="C493" t="s">
        <v>123</v>
      </c>
      <c r="D493" t="s">
        <v>109</v>
      </c>
      <c r="E493">
        <f ca="1">VLOOKUP(B489,MSG_New!$B$5:$O$104,MSG_New!J$1,FALSE)</f>
        <v>50</v>
      </c>
    </row>
    <row r="494" spans="1:6" x14ac:dyDescent="0.25">
      <c r="C494" t="s">
        <v>124</v>
      </c>
      <c r="D494" t="s">
        <v>109</v>
      </c>
      <c r="E494">
        <f ca="1">VLOOKUP(B489,MSG_New!$B$5:$O$104,MSG_New!K$1,FALSE)</f>
        <v>0</v>
      </c>
    </row>
    <row r="495" spans="1:6" x14ac:dyDescent="0.25">
      <c r="C495" t="s">
        <v>125</v>
      </c>
      <c r="D495" t="s">
        <v>109</v>
      </c>
      <c r="E495">
        <f ca="1">VLOOKUP(B489,MSG_New!$B$5:$O$104,MSG_New!I$1,FALSE)</f>
        <v>0.99629999999999996</v>
      </c>
    </row>
    <row r="496" spans="1:6" x14ac:dyDescent="0.25">
      <c r="C496" t="str">
        <f ca="1">IF($F496="","","bdc")</f>
        <v>bdc</v>
      </c>
      <c r="D496" t="str">
        <f ca="1">IF($F496="","","up")</f>
        <v>up</v>
      </c>
      <c r="E496" t="str">
        <f ca="1">IF($F496="","","c")</f>
        <v>c</v>
      </c>
      <c r="F496">
        <f ca="1">VLOOKUP(B489,MSG_New!$B$5:$O$104,MSG_New!M$1,FALSE)</f>
        <v>500</v>
      </c>
    </row>
    <row r="497" spans="1:6" x14ac:dyDescent="0.25">
      <c r="C497" t="s">
        <v>138</v>
      </c>
      <c r="D497" t="s">
        <v>131</v>
      </c>
      <c r="E497" t="s">
        <v>109</v>
      </c>
      <c r="F497">
        <f ca="1">VLOOKUP(B489,MSG_New!$B$5:$O$104,MSG_New!L$1,FALSE)</f>
        <v>500</v>
      </c>
    </row>
    <row r="498" spans="1:6" x14ac:dyDescent="0.25">
      <c r="C498" t="s">
        <v>127</v>
      </c>
      <c r="D498" t="str">
        <f ca="1">VLOOKUP(B489,MSG_New!$B$5:$O$104,MSG_New!N$1,FALSE)&amp;":tin"</f>
        <v>oBS1:tin</v>
      </c>
      <c r="E498" t="s">
        <v>109</v>
      </c>
      <c r="F498">
        <f ca="1">VLOOKUP(B489,MSG_New!$B$5:$O$104,MSG_New!O$1,FALSE)</f>
        <v>-1</v>
      </c>
    </row>
    <row r="499" spans="1:6" x14ac:dyDescent="0.25">
      <c r="B499" t="s">
        <v>128</v>
      </c>
    </row>
    <row r="500" spans="1:6" x14ac:dyDescent="0.25">
      <c r="A500" s="80">
        <f>A488+1</f>
        <v>20</v>
      </c>
      <c r="B500" t="s">
        <v>120</v>
      </c>
    </row>
    <row r="501" spans="1:6" x14ac:dyDescent="0.25">
      <c r="B501" t="str">
        <f ca="1">OFFSET(MSG_New!$B$53,A500,0)</f>
        <v>ELNUothZArDRr</v>
      </c>
      <c r="C501" t="str">
        <f ca="1">VLOOKUP(B501,MSG_New!$B$5:$O$104,MSG_New!E$1,FALSE)</f>
        <v>l</v>
      </c>
    </row>
    <row r="502" spans="1:6" x14ac:dyDescent="0.25">
      <c r="C502" t="s">
        <v>121</v>
      </c>
      <c r="D502" t="str">
        <f ca="1">VLOOKUP(VLOOKUP(B501,MSG_New!$B$5:$O$104,MSG_New!C$1,FALSE),energyforms!$B$2:$E$13,4,FALSE)</f>
        <v>e-K-ZAr</v>
      </c>
      <c r="E502">
        <f ca="1">VLOOKUP(B501,MSG_New!$B$5:$O$104,MSG_New!F$1,FALSE)</f>
        <v>1</v>
      </c>
    </row>
    <row r="503" spans="1:6" x14ac:dyDescent="0.25">
      <c r="C503" t="s">
        <v>122</v>
      </c>
      <c r="D503" t="str">
        <f ca="1">VLOOKUP(VLOOKUP(B501,MSG_New!$B$5:$O$104,MSG_New!D$1,FALSE),energyforms!$B$2:$E$13,4,FALSE)</f>
        <v>e-C-DRr</v>
      </c>
      <c r="E503" t="s">
        <v>109</v>
      </c>
      <c r="F503">
        <f ca="1">VLOOKUP(B501,MSG_New!$B$5:$O$104,MSG_New!G$1,FALSE)</f>
        <v>0.99</v>
      </c>
    </row>
    <row r="504" spans="1:6" x14ac:dyDescent="0.25">
      <c r="C504" t="s">
        <v>135</v>
      </c>
      <c r="D504">
        <f ca="1">VLOOKUP(B501,MSG_New!$B$5:$O$104,MSG_New!H$1,FALSE)</f>
        <v>2017</v>
      </c>
    </row>
    <row r="505" spans="1:6" x14ac:dyDescent="0.25">
      <c r="C505" t="s">
        <v>123</v>
      </c>
      <c r="D505" t="s">
        <v>109</v>
      </c>
      <c r="E505">
        <f ca="1">VLOOKUP(B501,MSG_New!$B$5:$O$104,MSG_New!J$1,FALSE)</f>
        <v>50</v>
      </c>
    </row>
    <row r="506" spans="1:6" x14ac:dyDescent="0.25">
      <c r="C506" t="s">
        <v>124</v>
      </c>
      <c r="D506" t="s">
        <v>109</v>
      </c>
      <c r="E506">
        <f ca="1">VLOOKUP(B501,MSG_New!$B$5:$O$104,MSG_New!K$1,FALSE)</f>
        <v>0</v>
      </c>
    </row>
    <row r="507" spans="1:6" x14ac:dyDescent="0.25">
      <c r="C507" t="s">
        <v>125</v>
      </c>
      <c r="D507" t="s">
        <v>109</v>
      </c>
      <c r="E507">
        <f ca="1">VLOOKUP(B501,MSG_New!$B$5:$O$104,MSG_New!I$1,FALSE)</f>
        <v>0.99539999999999995</v>
      </c>
    </row>
    <row r="508" spans="1:6" x14ac:dyDescent="0.25">
      <c r="C508" t="str">
        <f ca="1">IF($F508="","","bdc")</f>
        <v>bdc</v>
      </c>
      <c r="D508" t="str">
        <f ca="1">IF($F508="","","up")</f>
        <v>up</v>
      </c>
      <c r="E508" t="str">
        <f ca="1">IF($F508="","","c")</f>
        <v>c</v>
      </c>
      <c r="F508">
        <f ca="1">VLOOKUP(B501,MSG_New!$B$5:$O$104,MSG_New!M$1,FALSE)</f>
        <v>500</v>
      </c>
    </row>
    <row r="509" spans="1:6" x14ac:dyDescent="0.25">
      <c r="C509" t="s">
        <v>138</v>
      </c>
      <c r="D509" t="s">
        <v>131</v>
      </c>
      <c r="E509" t="s">
        <v>109</v>
      </c>
      <c r="F509">
        <f ca="1">VLOOKUP(B501,MSG_New!$B$5:$O$104,MSG_New!L$1,FALSE)</f>
        <v>500</v>
      </c>
    </row>
    <row r="510" spans="1:6" x14ac:dyDescent="0.25">
      <c r="C510" t="s">
        <v>127</v>
      </c>
      <c r="D510" t="str">
        <f ca="1">VLOOKUP(B501,MSG_New!$B$5:$O$104,MSG_New!N$1,FALSE)&amp;":tin"</f>
        <v>oDZ1:tin</v>
      </c>
      <c r="E510" t="s">
        <v>109</v>
      </c>
      <c r="F510">
        <f ca="1">VLOOKUP(B501,MSG_New!$B$5:$O$104,MSG_New!O$1,FALSE)</f>
        <v>-1</v>
      </c>
    </row>
    <row r="511" spans="1:6" x14ac:dyDescent="0.25">
      <c r="B511" t="s">
        <v>128</v>
      </c>
    </row>
    <row r="512" spans="1:6" x14ac:dyDescent="0.25">
      <c r="A512" s="80">
        <f>A500+1</f>
        <v>21</v>
      </c>
      <c r="B512" t="s">
        <v>120</v>
      </c>
    </row>
    <row r="513" spans="1:6" x14ac:dyDescent="0.25">
      <c r="B513" t="str">
        <f ca="1">OFFSET(MSG_New!$B$53,A512,0)</f>
        <v>ELNUothSArLEr</v>
      </c>
      <c r="C513" t="str">
        <f ca="1">VLOOKUP(B513,MSG_New!$B$5:$O$104,MSG_New!E$1,FALSE)</f>
        <v>i</v>
      </c>
    </row>
    <row r="514" spans="1:6" x14ac:dyDescent="0.25">
      <c r="C514" t="s">
        <v>121</v>
      </c>
      <c r="D514" t="str">
        <f ca="1">VLOOKUP(VLOOKUP(B513,MSG_New!$B$5:$O$104,MSG_New!C$1,FALSE),energyforms!$B$2:$E$13,4,FALSE)</f>
        <v>e-H-SAr</v>
      </c>
      <c r="E514">
        <f ca="1">VLOOKUP(B513,MSG_New!$B$5:$O$104,MSG_New!F$1,FALSE)</f>
        <v>1</v>
      </c>
    </row>
    <row r="515" spans="1:6" x14ac:dyDescent="0.25">
      <c r="C515" t="s">
        <v>122</v>
      </c>
      <c r="D515" t="str">
        <f ca="1">VLOOKUP(VLOOKUP(B513,MSG_New!$B$5:$O$104,MSG_New!D$1,FALSE),energyforms!$B$2:$E$13,4,FALSE)</f>
        <v>e-D-LEr</v>
      </c>
      <c r="E515" t="s">
        <v>109</v>
      </c>
      <c r="F515">
        <f ca="1">VLOOKUP(B513,MSG_New!$B$5:$O$104,MSG_New!G$1,FALSE)</f>
        <v>1</v>
      </c>
    </row>
    <row r="516" spans="1:6" x14ac:dyDescent="0.25">
      <c r="C516" t="s">
        <v>135</v>
      </c>
      <c r="D516">
        <f ca="1">VLOOKUP(B513,MSG_New!$B$5:$O$104,MSG_New!H$1,FALSE)</f>
        <v>2015</v>
      </c>
    </row>
    <row r="517" spans="1:6" x14ac:dyDescent="0.25">
      <c r="C517" t="s">
        <v>123</v>
      </c>
      <c r="D517" t="s">
        <v>109</v>
      </c>
      <c r="E517">
        <f ca="1">VLOOKUP(B513,MSG_New!$B$5:$O$104,MSG_New!J$1,FALSE)</f>
        <v>50</v>
      </c>
    </row>
    <row r="518" spans="1:6" x14ac:dyDescent="0.25">
      <c r="C518" t="s">
        <v>124</v>
      </c>
      <c r="D518" t="s">
        <v>109</v>
      </c>
      <c r="E518">
        <f ca="1">VLOOKUP(B513,MSG_New!$B$5:$O$104,MSG_New!K$1,FALSE)</f>
        <v>0</v>
      </c>
    </row>
    <row r="519" spans="1:6" x14ac:dyDescent="0.25">
      <c r="C519" t="s">
        <v>125</v>
      </c>
      <c r="D519" t="s">
        <v>109</v>
      </c>
      <c r="E519">
        <f ca="1">VLOOKUP(B513,MSG_New!$B$5:$O$104,MSG_New!I$1,FALSE)</f>
        <v>1</v>
      </c>
    </row>
    <row r="520" spans="1:6" x14ac:dyDescent="0.25">
      <c r="C520" t="str">
        <f ca="1">IF($F520="","","bdc")</f>
        <v>bdc</v>
      </c>
      <c r="D520" t="str">
        <f ca="1">IF($F520="","","up")</f>
        <v>up</v>
      </c>
      <c r="E520" t="str">
        <f ca="1">IF($F520="","","c")</f>
        <v>c</v>
      </c>
      <c r="F520">
        <f ca="1">VLOOKUP(B513,MSG_New!$B$5:$O$104,MSG_New!M$1,FALSE)</f>
        <v>130</v>
      </c>
    </row>
    <row r="521" spans="1:6" x14ac:dyDescent="0.25">
      <c r="C521" t="s">
        <v>138</v>
      </c>
      <c r="D521" t="s">
        <v>131</v>
      </c>
      <c r="E521" t="s">
        <v>109</v>
      </c>
      <c r="F521">
        <f ca="1">VLOOKUP(B513,MSG_New!$B$5:$O$104,MSG_New!L$1,FALSE)</f>
        <v>130</v>
      </c>
    </row>
    <row r="522" spans="1:6" x14ac:dyDescent="0.25">
      <c r="C522" t="s">
        <v>127</v>
      </c>
      <c r="D522" t="str">
        <f ca="1">VLOOKUP(B513,MSG_New!$B$5:$O$104,MSG_New!N$1,FALSE)&amp;":tin"</f>
        <v>oLS1:tin</v>
      </c>
      <c r="E522" t="s">
        <v>109</v>
      </c>
      <c r="F522">
        <f ca="1">VLOOKUP(B513,MSG_New!$B$5:$O$104,MSG_New!O$1,FALSE)</f>
        <v>-1</v>
      </c>
    </row>
    <row r="523" spans="1:6" x14ac:dyDescent="0.25">
      <c r="B523" t="s">
        <v>128</v>
      </c>
    </row>
    <row r="524" spans="1:6" x14ac:dyDescent="0.25">
      <c r="A524" s="80">
        <f>A512+1</f>
        <v>22</v>
      </c>
      <c r="B524" t="s">
        <v>120</v>
      </c>
    </row>
    <row r="525" spans="1:6" x14ac:dyDescent="0.25">
      <c r="B525" t="str">
        <f ca="1">OFFSET(MSG_New!$B$53,A524,0)</f>
        <v>ELNUothMOrMArps</v>
      </c>
      <c r="C525" t="str">
        <f ca="1">VLOOKUP(B525,MSG_New!$B$5:$O$104,MSG_New!E$1,FALSE)</f>
        <v>i</v>
      </c>
    </row>
    <row r="526" spans="1:6" x14ac:dyDescent="0.25">
      <c r="C526" t="s">
        <v>121</v>
      </c>
      <c r="D526" t="str">
        <f ca="1">VLOOKUP(VLOOKUP(B525,MSG_New!$B$5:$O$104,MSG_New!C$1,FALSE),energyforms!$B$2:$E$13,4,FALSE)</f>
        <v>e-F-MOr</v>
      </c>
      <c r="E526">
        <f ca="1">VLOOKUP(B525,MSG_New!$B$5:$O$104,MSG_New!F$1,FALSE)</f>
        <v>1</v>
      </c>
    </row>
    <row r="527" spans="1:6" x14ac:dyDescent="0.25">
      <c r="C527" t="s">
        <v>122</v>
      </c>
      <c r="D527" t="str">
        <f ca="1">VLOOKUP(VLOOKUP(B525,MSG_New!$B$5:$O$104,MSG_New!D$1,FALSE),energyforms!$B$2:$E$13,4,FALSE)</f>
        <v>e-E-MAr</v>
      </c>
      <c r="E527" t="s">
        <v>109</v>
      </c>
      <c r="F527">
        <f ca="1">VLOOKUP(B525,MSG_New!$B$5:$O$104,MSG_New!G$1,FALSE)</f>
        <v>0.98</v>
      </c>
    </row>
    <row r="528" spans="1:6" x14ac:dyDescent="0.25">
      <c r="C528" t="s">
        <v>135</v>
      </c>
      <c r="D528">
        <f ca="1">VLOOKUP(B525,MSG_New!$B$5:$O$104,MSG_New!H$1,FALSE)</f>
        <v>2017</v>
      </c>
    </row>
    <row r="529" spans="1:6" x14ac:dyDescent="0.25">
      <c r="C529" t="s">
        <v>123</v>
      </c>
      <c r="D529" t="s">
        <v>109</v>
      </c>
      <c r="E529">
        <f ca="1">VLOOKUP(B525,MSG_New!$B$5:$O$104,MSG_New!J$1,FALSE)</f>
        <v>50</v>
      </c>
    </row>
    <row r="530" spans="1:6" x14ac:dyDescent="0.25">
      <c r="C530" t="s">
        <v>124</v>
      </c>
      <c r="D530" t="s">
        <v>109</v>
      </c>
      <c r="E530">
        <f ca="1">VLOOKUP(B525,MSG_New!$B$5:$O$104,MSG_New!K$1,FALSE)</f>
        <v>0</v>
      </c>
    </row>
    <row r="531" spans="1:6" x14ac:dyDescent="0.25">
      <c r="C531" t="s">
        <v>125</v>
      </c>
      <c r="D531" t="s">
        <v>109</v>
      </c>
      <c r="E531">
        <f ca="1">VLOOKUP(B525,MSG_New!$B$5:$O$104,MSG_New!I$1,FALSE)</f>
        <v>0.99539999999999995</v>
      </c>
    </row>
    <row r="532" spans="1:6" x14ac:dyDescent="0.25">
      <c r="C532" t="str">
        <f ca="1">IF($F532="","","bdc")</f>
        <v>bdc</v>
      </c>
      <c r="D532" t="str">
        <f ca="1">IF($F532="","","up")</f>
        <v>up</v>
      </c>
      <c r="E532" t="str">
        <f ca="1">IF($F532="","","c")</f>
        <v>c</v>
      </c>
      <c r="F532">
        <f ca="1">VLOOKUP(B525,MSG_New!$B$5:$O$104,MSG_New!M$1,FALSE)</f>
        <v>600</v>
      </c>
    </row>
    <row r="533" spans="1:6" x14ac:dyDescent="0.25">
      <c r="C533" t="s">
        <v>138</v>
      </c>
      <c r="D533" t="s">
        <v>131</v>
      </c>
      <c r="E533" t="s">
        <v>109</v>
      </c>
      <c r="F533">
        <f ca="1">VLOOKUP(B525,MSG_New!$B$5:$O$104,MSG_New!L$1,FALSE)</f>
        <v>600</v>
      </c>
    </row>
    <row r="534" spans="1:6" x14ac:dyDescent="0.25">
      <c r="C534" t="s">
        <v>127</v>
      </c>
      <c r="D534" t="str">
        <f ca="1">VLOOKUP(B525,MSG_New!$B$5:$O$104,MSG_New!N$1,FALSE)&amp;":tin"</f>
        <v>oMM1:tin</v>
      </c>
      <c r="E534" t="s">
        <v>109</v>
      </c>
      <c r="F534">
        <f ca="1">VLOOKUP(B525,MSG_New!$B$5:$O$104,MSG_New!O$1,FALSE)</f>
        <v>-1</v>
      </c>
    </row>
    <row r="535" spans="1:6" x14ac:dyDescent="0.25">
      <c r="B535" t="s">
        <v>128</v>
      </c>
    </row>
    <row r="536" spans="1:6" x14ac:dyDescent="0.25">
      <c r="A536" s="80">
        <f>A524+1</f>
        <v>23</v>
      </c>
      <c r="B536" t="s">
        <v>120</v>
      </c>
    </row>
    <row r="537" spans="1:6" x14ac:dyDescent="0.25">
      <c r="B537" t="str">
        <f ca="1">OFFSET(MSG_New!$B$53,A536,0)</f>
        <v>ELNUothMOrMArpm</v>
      </c>
      <c r="C537" t="str">
        <f ca="1">VLOOKUP(B537,MSG_New!$B$5:$O$104,MSG_New!E$1,FALSE)</f>
        <v>j</v>
      </c>
    </row>
    <row r="538" spans="1:6" x14ac:dyDescent="0.25">
      <c r="C538" t="s">
        <v>121</v>
      </c>
      <c r="D538" t="str">
        <f ca="1">VLOOKUP(VLOOKUP(B537,MSG_New!$B$5:$O$104,MSG_New!C$1,FALSE),energyforms!$B$2:$E$13,4,FALSE)</f>
        <v>e-F-MOr</v>
      </c>
      <c r="E538">
        <f ca="1">VLOOKUP(B537,MSG_New!$B$5:$O$104,MSG_New!F$1,FALSE)</f>
        <v>1</v>
      </c>
    </row>
    <row r="539" spans="1:6" x14ac:dyDescent="0.25">
      <c r="C539" t="s">
        <v>122</v>
      </c>
      <c r="D539" t="str">
        <f ca="1">VLOOKUP(VLOOKUP(B537,MSG_New!$B$5:$O$104,MSG_New!D$1,FALSE),energyforms!$B$2:$E$13,4,FALSE)</f>
        <v>e-E-MAr</v>
      </c>
      <c r="E539" t="s">
        <v>109</v>
      </c>
      <c r="F539">
        <f ca="1">VLOOKUP(B537,MSG_New!$B$5:$O$104,MSG_New!G$1,FALSE)</f>
        <v>0.97</v>
      </c>
    </row>
    <row r="540" spans="1:6" x14ac:dyDescent="0.25">
      <c r="C540" t="s">
        <v>135</v>
      </c>
      <c r="D540">
        <f ca="1">VLOOKUP(B537,MSG_New!$B$5:$O$104,MSG_New!H$1,FALSE)</f>
        <v>2015</v>
      </c>
    </row>
    <row r="541" spans="1:6" x14ac:dyDescent="0.25">
      <c r="C541" t="s">
        <v>123</v>
      </c>
      <c r="D541" t="s">
        <v>109</v>
      </c>
      <c r="E541">
        <f ca="1">VLOOKUP(B537,MSG_New!$B$5:$O$104,MSG_New!J$1,FALSE)</f>
        <v>50</v>
      </c>
    </row>
    <row r="542" spans="1:6" x14ac:dyDescent="0.25">
      <c r="C542" t="s">
        <v>124</v>
      </c>
      <c r="D542" t="s">
        <v>109</v>
      </c>
      <c r="E542">
        <f ca="1">VLOOKUP(B537,MSG_New!$B$5:$O$104,MSG_New!K$1,FALSE)</f>
        <v>0</v>
      </c>
    </row>
    <row r="543" spans="1:6" x14ac:dyDescent="0.25">
      <c r="C543" t="s">
        <v>125</v>
      </c>
      <c r="D543" t="s">
        <v>109</v>
      </c>
      <c r="E543">
        <f ca="1">VLOOKUP(B537,MSG_New!$B$5:$O$104,MSG_New!I$1,FALSE)</f>
        <v>0.996</v>
      </c>
    </row>
    <row r="544" spans="1:6" x14ac:dyDescent="0.25">
      <c r="C544" t="str">
        <f ca="1">IF($F544="","","bdc")</f>
        <v>bdc</v>
      </c>
      <c r="D544" t="str">
        <f ca="1">IF($F544="","","up")</f>
        <v>up</v>
      </c>
      <c r="E544" t="str">
        <f ca="1">IF($F544="","","c")</f>
        <v>c</v>
      </c>
      <c r="F544">
        <f ca="1">VLOOKUP(B537,MSG_New!$B$5:$O$104,MSG_New!M$1,FALSE)</f>
        <v>300</v>
      </c>
    </row>
    <row r="545" spans="1:6" x14ac:dyDescent="0.25">
      <c r="C545" t="s">
        <v>138</v>
      </c>
      <c r="D545" t="s">
        <v>131</v>
      </c>
      <c r="E545" t="s">
        <v>109</v>
      </c>
      <c r="F545">
        <f ca="1">VLOOKUP(B537,MSG_New!$B$5:$O$104,MSG_New!L$1,FALSE)</f>
        <v>300</v>
      </c>
    </row>
    <row r="546" spans="1:6" x14ac:dyDescent="0.25">
      <c r="C546" t="s">
        <v>127</v>
      </c>
      <c r="D546" t="str">
        <f ca="1">VLOOKUP(B537,MSG_New!$B$5:$O$104,MSG_New!N$1,FALSE)&amp;":tin"</f>
        <v>oMM2:tin</v>
      </c>
      <c r="E546" t="s">
        <v>109</v>
      </c>
      <c r="F546">
        <f ca="1">VLOOKUP(B537,MSG_New!$B$5:$O$104,MSG_New!O$1,FALSE)</f>
        <v>-1</v>
      </c>
    </row>
    <row r="547" spans="1:6" x14ac:dyDescent="0.25">
      <c r="B547" t="s">
        <v>128</v>
      </c>
    </row>
    <row r="548" spans="1:6" x14ac:dyDescent="0.25">
      <c r="A548" s="80">
        <f>A536+1</f>
        <v>24</v>
      </c>
      <c r="B548" t="s">
        <v>120</v>
      </c>
    </row>
    <row r="549" spans="1:6" x14ac:dyDescent="0.25">
      <c r="B549" t="str">
        <f ca="1">OFFSET(MSG_New!$B$53,A548,0)</f>
        <v>ELNUothZArMAr</v>
      </c>
      <c r="C549" t="str">
        <f ca="1">VLOOKUP(B549,MSG_New!$B$5:$O$104,MSG_New!E$1,FALSE)</f>
        <v>k</v>
      </c>
    </row>
    <row r="550" spans="1:6" x14ac:dyDescent="0.25">
      <c r="C550" t="s">
        <v>121</v>
      </c>
      <c r="D550" t="str">
        <f ca="1">VLOOKUP(VLOOKUP(B549,MSG_New!$B$5:$O$104,MSG_New!C$1,FALSE),energyforms!$B$2:$E$13,4,FALSE)</f>
        <v>e-K-ZAr</v>
      </c>
      <c r="E550">
        <f ca="1">VLOOKUP(B549,MSG_New!$B$5:$O$104,MSG_New!F$1,FALSE)</f>
        <v>1</v>
      </c>
    </row>
    <row r="551" spans="1:6" x14ac:dyDescent="0.25">
      <c r="C551" t="s">
        <v>122</v>
      </c>
      <c r="D551" t="str">
        <f ca="1">VLOOKUP(VLOOKUP(B549,MSG_New!$B$5:$O$104,MSG_New!D$1,FALSE),energyforms!$B$2:$E$13,4,FALSE)</f>
        <v>e-E-MAr</v>
      </c>
      <c r="E551" t="s">
        <v>109</v>
      </c>
      <c r="F551">
        <f ca="1">VLOOKUP(B549,MSG_New!$B$5:$O$104,MSG_New!G$1,FALSE)</f>
        <v>0.96</v>
      </c>
    </row>
    <row r="552" spans="1:6" x14ac:dyDescent="0.25">
      <c r="C552" t="s">
        <v>135</v>
      </c>
      <c r="D552">
        <f ca="1">VLOOKUP(B549,MSG_New!$B$5:$O$104,MSG_New!H$1,FALSE)</f>
        <v>2018</v>
      </c>
    </row>
    <row r="553" spans="1:6" x14ac:dyDescent="0.25">
      <c r="C553" t="s">
        <v>123</v>
      </c>
      <c r="D553" t="s">
        <v>109</v>
      </c>
      <c r="E553">
        <f ca="1">VLOOKUP(B549,MSG_New!$B$5:$O$104,MSG_New!J$1,FALSE)</f>
        <v>50</v>
      </c>
    </row>
    <row r="554" spans="1:6" x14ac:dyDescent="0.25">
      <c r="C554" t="s">
        <v>124</v>
      </c>
      <c r="D554" t="s">
        <v>109</v>
      </c>
      <c r="E554">
        <f ca="1">VLOOKUP(B549,MSG_New!$B$5:$O$104,MSG_New!K$1,FALSE)</f>
        <v>0</v>
      </c>
    </row>
    <row r="555" spans="1:6" x14ac:dyDescent="0.25">
      <c r="C555" t="s">
        <v>125</v>
      </c>
      <c r="D555" t="s">
        <v>109</v>
      </c>
      <c r="E555">
        <f ca="1">VLOOKUP(B549,MSG_New!$B$5:$O$104,MSG_New!I$1,FALSE)</f>
        <v>1</v>
      </c>
    </row>
    <row r="556" spans="1:6" x14ac:dyDescent="0.25">
      <c r="C556" t="str">
        <f ca="1">IF($F556="","","bdc")</f>
        <v>bdc</v>
      </c>
      <c r="D556" t="str">
        <f ca="1">IF($F556="","","up")</f>
        <v>up</v>
      </c>
      <c r="E556" t="str">
        <f ca="1">IF($F556="","","c")</f>
        <v>c</v>
      </c>
      <c r="F556">
        <f ca="1">VLOOKUP(B549,MSG_New!$B$5:$O$104,MSG_New!M$1,FALSE)</f>
        <v>200</v>
      </c>
    </row>
    <row r="557" spans="1:6" x14ac:dyDescent="0.25">
      <c r="C557" t="s">
        <v>138</v>
      </c>
      <c r="D557" t="s">
        <v>131</v>
      </c>
      <c r="E557" t="s">
        <v>109</v>
      </c>
      <c r="F557">
        <f ca="1">VLOOKUP(B549,MSG_New!$B$5:$O$104,MSG_New!L$1,FALSE)</f>
        <v>200</v>
      </c>
    </row>
    <row r="558" spans="1:6" x14ac:dyDescent="0.25">
      <c r="C558" t="s">
        <v>127</v>
      </c>
      <c r="D558" t="str">
        <f ca="1">VLOOKUP(B549,MSG_New!$B$5:$O$104,MSG_New!N$1,FALSE)&amp;":tin"</f>
        <v>oMZ1:tin</v>
      </c>
      <c r="E558" t="s">
        <v>109</v>
      </c>
      <c r="F558">
        <f ca="1">VLOOKUP(B549,MSG_New!$B$5:$O$104,MSG_New!O$1,FALSE)</f>
        <v>-1</v>
      </c>
    </row>
    <row r="559" spans="1:6" x14ac:dyDescent="0.25">
      <c r="B559" t="s">
        <v>128</v>
      </c>
    </row>
    <row r="560" spans="1:6" x14ac:dyDescent="0.25">
      <c r="A560" s="80">
        <f>A548+1</f>
        <v>25</v>
      </c>
      <c r="B560" t="s">
        <v>120</v>
      </c>
    </row>
    <row r="561" spans="1:6" x14ac:dyDescent="0.25">
      <c r="B561" t="str">
        <f ca="1">OFFSET(MSG_New!$B$53,A560,0)</f>
        <v>ELNUothSArMOr</v>
      </c>
      <c r="C561" t="str">
        <f ca="1">VLOOKUP(B561,MSG_New!$B$5:$O$104,MSG_New!E$1,FALSE)</f>
        <v>k</v>
      </c>
    </row>
    <row r="562" spans="1:6" x14ac:dyDescent="0.25">
      <c r="C562" t="s">
        <v>121</v>
      </c>
      <c r="D562" t="str">
        <f ca="1">VLOOKUP(VLOOKUP(B561,MSG_New!$B$5:$O$104,MSG_New!C$1,FALSE),energyforms!$B$2:$E$13,4,FALSE)</f>
        <v>e-H-SAr</v>
      </c>
      <c r="E562">
        <f ca="1">VLOOKUP(B561,MSG_New!$B$5:$O$104,MSG_New!F$1,FALSE)</f>
        <v>1</v>
      </c>
    </row>
    <row r="563" spans="1:6" x14ac:dyDescent="0.25">
      <c r="C563" t="s">
        <v>122</v>
      </c>
      <c r="D563" t="str">
        <f ca="1">VLOOKUP(VLOOKUP(B561,MSG_New!$B$5:$O$104,MSG_New!D$1,FALSE),energyforms!$B$2:$E$13,4,FALSE)</f>
        <v>e-F-MOr</v>
      </c>
      <c r="E563" t="s">
        <v>109</v>
      </c>
      <c r="F563">
        <f ca="1">VLOOKUP(B561,MSG_New!$B$5:$O$104,MSG_New!G$1,FALSE)</f>
        <v>0.98</v>
      </c>
    </row>
    <row r="564" spans="1:6" x14ac:dyDescent="0.25">
      <c r="C564" t="s">
        <v>135</v>
      </c>
      <c r="D564">
        <f ca="1">VLOOKUP(B561,MSG_New!$B$5:$O$104,MSG_New!H$1,FALSE)</f>
        <v>2018</v>
      </c>
    </row>
    <row r="565" spans="1:6" x14ac:dyDescent="0.25">
      <c r="C565" t="s">
        <v>123</v>
      </c>
      <c r="D565" t="s">
        <v>109</v>
      </c>
      <c r="E565">
        <f ca="1">VLOOKUP(B561,MSG_New!$B$5:$O$104,MSG_New!J$1,FALSE)</f>
        <v>50</v>
      </c>
    </row>
    <row r="566" spans="1:6" x14ac:dyDescent="0.25">
      <c r="C566" t="s">
        <v>124</v>
      </c>
      <c r="D566" t="s">
        <v>109</v>
      </c>
      <c r="E566">
        <f ca="1">VLOOKUP(B561,MSG_New!$B$5:$O$104,MSG_New!K$1,FALSE)</f>
        <v>0</v>
      </c>
    </row>
    <row r="567" spans="1:6" x14ac:dyDescent="0.25">
      <c r="C567" t="s">
        <v>125</v>
      </c>
      <c r="D567" t="s">
        <v>109</v>
      </c>
      <c r="E567">
        <f ca="1">VLOOKUP(B561,MSG_New!$B$5:$O$104,MSG_New!I$1,FALSE)</f>
        <v>0.99399999999999999</v>
      </c>
    </row>
    <row r="568" spans="1:6" x14ac:dyDescent="0.25">
      <c r="C568" t="str">
        <f ca="1">IF($F568="","","bdc")</f>
        <v>bdc</v>
      </c>
      <c r="D568" t="str">
        <f ca="1">IF($F568="","","up")</f>
        <v>up</v>
      </c>
      <c r="E568" t="str">
        <f ca="1">IF($F568="","","c")</f>
        <v>c</v>
      </c>
      <c r="F568">
        <f ca="1">VLOOKUP(B561,MSG_New!$B$5:$O$104,MSG_New!M$1,FALSE)</f>
        <v>600</v>
      </c>
    </row>
    <row r="569" spans="1:6" x14ac:dyDescent="0.25">
      <c r="C569" t="s">
        <v>138</v>
      </c>
      <c r="D569" t="s">
        <v>131</v>
      </c>
      <c r="E569" t="s">
        <v>109</v>
      </c>
      <c r="F569">
        <f ca="1">VLOOKUP(B561,MSG_New!$B$5:$O$104,MSG_New!L$1,FALSE)</f>
        <v>600</v>
      </c>
    </row>
    <row r="570" spans="1:6" x14ac:dyDescent="0.25">
      <c r="C570" t="s">
        <v>127</v>
      </c>
      <c r="D570" t="str">
        <f ca="1">VLOOKUP(B561,MSG_New!$B$5:$O$104,MSG_New!N$1,FALSE)&amp;":tin"</f>
        <v>oMS1:tin</v>
      </c>
      <c r="E570" t="s">
        <v>109</v>
      </c>
      <c r="F570">
        <f ca="1">VLOOKUP(B561,MSG_New!$B$5:$O$104,MSG_New!O$1,FALSE)</f>
        <v>-1</v>
      </c>
    </row>
    <row r="571" spans="1:6" x14ac:dyDescent="0.25">
      <c r="B571" t="s">
        <v>128</v>
      </c>
    </row>
    <row r="572" spans="1:6" x14ac:dyDescent="0.25">
      <c r="A572" s="80">
        <f>A560+1</f>
        <v>26</v>
      </c>
      <c r="B572" t="s">
        <v>120</v>
      </c>
    </row>
    <row r="573" spans="1:6" x14ac:dyDescent="0.25">
      <c r="B573" t="str">
        <f ca="1">OFFSET(MSG_New!$B$53,A572,0)</f>
        <v>ELNUothZIrMOr</v>
      </c>
      <c r="C573" t="str">
        <f ca="1">VLOOKUP(B573,MSG_New!$B$5:$O$104,MSG_New!E$1,FALSE)</f>
        <v>l</v>
      </c>
    </row>
    <row r="574" spans="1:6" x14ac:dyDescent="0.25">
      <c r="C574" t="s">
        <v>121</v>
      </c>
      <c r="D574" t="str">
        <f ca="1">VLOOKUP(VLOOKUP(B573,MSG_New!$B$5:$O$104,MSG_New!C$1,FALSE),energyforms!$B$2:$E$13,4,FALSE)</f>
        <v>e-L-ZIr</v>
      </c>
      <c r="E574">
        <f ca="1">VLOOKUP(B573,MSG_New!$B$5:$O$104,MSG_New!F$1,FALSE)</f>
        <v>1</v>
      </c>
    </row>
    <row r="575" spans="1:6" x14ac:dyDescent="0.25">
      <c r="C575" t="s">
        <v>122</v>
      </c>
      <c r="D575" t="str">
        <f ca="1">VLOOKUP(VLOOKUP(B573,MSG_New!$B$5:$O$104,MSG_New!D$1,FALSE),energyforms!$B$2:$E$13,4,FALSE)</f>
        <v>e-F-MOr</v>
      </c>
      <c r="E575" t="s">
        <v>109</v>
      </c>
      <c r="F575">
        <f ca="1">VLOOKUP(B573,MSG_New!$B$5:$O$104,MSG_New!G$1,FALSE)</f>
        <v>0.97</v>
      </c>
    </row>
    <row r="576" spans="1:6" x14ac:dyDescent="0.25">
      <c r="C576" t="s">
        <v>135</v>
      </c>
      <c r="D576">
        <f ca="1">VLOOKUP(B573,MSG_New!$B$5:$O$104,MSG_New!H$1,FALSE)</f>
        <v>2017</v>
      </c>
    </row>
    <row r="577" spans="1:6" x14ac:dyDescent="0.25">
      <c r="C577" t="s">
        <v>123</v>
      </c>
      <c r="D577" t="s">
        <v>109</v>
      </c>
      <c r="E577">
        <f ca="1">VLOOKUP(B573,MSG_New!$B$5:$O$104,MSG_New!J$1,FALSE)</f>
        <v>50</v>
      </c>
    </row>
    <row r="578" spans="1:6" x14ac:dyDescent="0.25">
      <c r="C578" t="s">
        <v>124</v>
      </c>
      <c r="D578" t="s">
        <v>109</v>
      </c>
      <c r="E578">
        <f ca="1">VLOOKUP(B573,MSG_New!$B$5:$O$104,MSG_New!K$1,FALSE)</f>
        <v>0</v>
      </c>
    </row>
    <row r="579" spans="1:6" x14ac:dyDescent="0.25">
      <c r="C579" t="s">
        <v>125</v>
      </c>
      <c r="D579" t="s">
        <v>109</v>
      </c>
      <c r="E579">
        <f ca="1">VLOOKUP(B573,MSG_New!$B$5:$O$104,MSG_New!I$1,FALSE)</f>
        <v>0.99539999999999995</v>
      </c>
    </row>
    <row r="580" spans="1:6" x14ac:dyDescent="0.25">
      <c r="C580" t="str">
        <f ca="1">IF($F580="","","bdc")</f>
        <v>bdc</v>
      </c>
      <c r="D580" t="str">
        <f ca="1">IF($F580="","","up")</f>
        <v>up</v>
      </c>
      <c r="E580" t="str">
        <f ca="1">IF($F580="","","c")</f>
        <v>c</v>
      </c>
      <c r="F580">
        <f ca="1">VLOOKUP(B573,MSG_New!$B$5:$O$104,MSG_New!M$1,FALSE)</f>
        <v>500</v>
      </c>
    </row>
    <row r="581" spans="1:6" x14ac:dyDescent="0.25">
      <c r="C581" t="s">
        <v>138</v>
      </c>
      <c r="D581" t="s">
        <v>131</v>
      </c>
      <c r="E581" t="s">
        <v>109</v>
      </c>
      <c r="F581">
        <f ca="1">VLOOKUP(B573,MSG_New!$B$5:$O$104,MSG_New!L$1,FALSE)</f>
        <v>500</v>
      </c>
    </row>
    <row r="582" spans="1:6" x14ac:dyDescent="0.25">
      <c r="C582" t="s">
        <v>127</v>
      </c>
      <c r="D582" t="str">
        <f ca="1">VLOOKUP(B573,MSG_New!$B$5:$O$104,MSG_New!N$1,FALSE)&amp;":tin"</f>
        <v>oMZ2:tin</v>
      </c>
      <c r="E582" t="s">
        <v>109</v>
      </c>
      <c r="F582">
        <f ca="1">VLOOKUP(B573,MSG_New!$B$5:$O$104,MSG_New!O$1,FALSE)</f>
        <v>-1</v>
      </c>
    </row>
    <row r="583" spans="1:6" x14ac:dyDescent="0.25">
      <c r="B583" t="s">
        <v>128</v>
      </c>
    </row>
    <row r="584" spans="1:6" x14ac:dyDescent="0.25">
      <c r="A584" s="80">
        <f>A572+1</f>
        <v>27</v>
      </c>
      <c r="B584" t="s">
        <v>120</v>
      </c>
    </row>
    <row r="585" spans="1:6" x14ac:dyDescent="0.25">
      <c r="B585" t="str">
        <f ca="1">OFFSET(MSG_New!$B$53,A584,0)</f>
        <v>ELNUothSArNAr</v>
      </c>
      <c r="C585" t="str">
        <f ca="1">VLOOKUP(B585,MSG_New!$B$5:$O$104,MSG_New!E$1,FALSE)</f>
        <v>o</v>
      </c>
    </row>
    <row r="586" spans="1:6" x14ac:dyDescent="0.25">
      <c r="C586" t="s">
        <v>121</v>
      </c>
      <c r="D586" t="str">
        <f ca="1">VLOOKUP(VLOOKUP(B585,MSG_New!$B$5:$O$104,MSG_New!C$1,FALSE),energyforms!$B$2:$E$13,4,FALSE)</f>
        <v>e-H-SAr</v>
      </c>
      <c r="E586">
        <f ca="1">VLOOKUP(B585,MSG_New!$B$5:$O$104,MSG_New!F$1,FALSE)</f>
        <v>1</v>
      </c>
    </row>
    <row r="587" spans="1:6" x14ac:dyDescent="0.25">
      <c r="C587" t="s">
        <v>122</v>
      </c>
      <c r="D587" t="str">
        <f ca="1">VLOOKUP(VLOOKUP(B585,MSG_New!$B$5:$O$104,MSG_New!D$1,FALSE),energyforms!$B$2:$E$13,4,FALSE)</f>
        <v>e-G-NAr</v>
      </c>
      <c r="E587" t="s">
        <v>109</v>
      </c>
      <c r="F587">
        <f ca="1">VLOOKUP(B585,MSG_New!$B$5:$O$104,MSG_New!G$1,FALSE)</f>
        <v>0.92999999999999994</v>
      </c>
    </row>
    <row r="588" spans="1:6" x14ac:dyDescent="0.25">
      <c r="C588" t="s">
        <v>135</v>
      </c>
      <c r="D588">
        <f ca="1">VLOOKUP(B585,MSG_New!$B$5:$O$104,MSG_New!H$1,FALSE)</f>
        <v>2018</v>
      </c>
    </row>
    <row r="589" spans="1:6" x14ac:dyDescent="0.25">
      <c r="C589" t="s">
        <v>123</v>
      </c>
      <c r="D589" t="s">
        <v>109</v>
      </c>
      <c r="E589">
        <f ca="1">VLOOKUP(B585,MSG_New!$B$5:$O$104,MSG_New!J$1,FALSE)</f>
        <v>50</v>
      </c>
    </row>
    <row r="590" spans="1:6" x14ac:dyDescent="0.25">
      <c r="C590" t="s">
        <v>124</v>
      </c>
      <c r="D590" t="s">
        <v>109</v>
      </c>
      <c r="E590">
        <f ca="1">VLOOKUP(B585,MSG_New!$B$5:$O$104,MSG_New!K$1,FALSE)</f>
        <v>0</v>
      </c>
    </row>
    <row r="591" spans="1:6" x14ac:dyDescent="0.25">
      <c r="C591" t="s">
        <v>125</v>
      </c>
      <c r="D591" t="s">
        <v>109</v>
      </c>
      <c r="E591">
        <f ca="1">VLOOKUP(B585,MSG_New!$B$5:$O$104,MSG_New!I$1,FALSE)</f>
        <v>0.99250000000000005</v>
      </c>
    </row>
    <row r="592" spans="1:6" x14ac:dyDescent="0.25">
      <c r="C592" t="str">
        <f ca="1">IF($F592="","","bdc")</f>
        <v>bdc</v>
      </c>
      <c r="D592" t="str">
        <f ca="1">IF($F592="","","up")</f>
        <v>up</v>
      </c>
      <c r="E592" t="str">
        <f ca="1">IF($F592="","","c")</f>
        <v>c</v>
      </c>
      <c r="F592">
        <f ca="1">VLOOKUP(B585,MSG_New!$B$5:$O$104,MSG_New!M$1,FALSE)</f>
        <v>300</v>
      </c>
    </row>
    <row r="593" spans="1:6" x14ac:dyDescent="0.25">
      <c r="C593" t="s">
        <v>138</v>
      </c>
      <c r="D593" t="s">
        <v>131</v>
      </c>
      <c r="E593" t="s">
        <v>109</v>
      </c>
      <c r="F593">
        <f ca="1">VLOOKUP(B585,MSG_New!$B$5:$O$104,MSG_New!L$1,FALSE)</f>
        <v>300</v>
      </c>
    </row>
    <row r="594" spans="1:6" x14ac:dyDescent="0.25">
      <c r="C594" t="s">
        <v>127</v>
      </c>
      <c r="D594" t="str">
        <f ca="1">VLOOKUP(B585,MSG_New!$B$5:$O$104,MSG_New!N$1,FALSE)&amp;":tin"</f>
        <v>oNS1:tin</v>
      </c>
      <c r="E594" t="s">
        <v>109</v>
      </c>
      <c r="F594">
        <f ca="1">VLOOKUP(B585,MSG_New!$B$5:$O$104,MSG_New!O$1,FALSE)</f>
        <v>-1</v>
      </c>
    </row>
    <row r="595" spans="1:6" x14ac:dyDescent="0.25">
      <c r="B595" t="s">
        <v>128</v>
      </c>
    </row>
    <row r="596" spans="1:6" x14ac:dyDescent="0.25">
      <c r="A596" s="80">
        <f>A584+1</f>
        <v>28</v>
      </c>
      <c r="B596" t="s">
        <v>120</v>
      </c>
    </row>
    <row r="597" spans="1:6" x14ac:dyDescent="0.25">
      <c r="B597" t="str">
        <f ca="1">OFFSET(MSG_New!$B$53,A596,0)</f>
        <v>ELNUothSWrSAr</v>
      </c>
      <c r="C597" t="str">
        <f ca="1">VLOOKUP(B597,MSG_New!$B$5:$O$104,MSG_New!E$1,FALSE)</f>
        <v>p</v>
      </c>
    </row>
    <row r="598" spans="1:6" x14ac:dyDescent="0.25">
      <c r="C598" t="s">
        <v>121</v>
      </c>
      <c r="D598" t="str">
        <f ca="1">VLOOKUP(VLOOKUP(B597,MSG_New!$B$5:$O$104,MSG_New!C$1,FALSE),energyforms!$B$2:$E$13,4,FALSE)</f>
        <v>e-I-SWr</v>
      </c>
      <c r="E598">
        <f ca="1">VLOOKUP(B597,MSG_New!$B$5:$O$104,MSG_New!F$1,FALSE)</f>
        <v>1</v>
      </c>
    </row>
    <row r="599" spans="1:6" x14ac:dyDescent="0.25">
      <c r="C599" t="s">
        <v>122</v>
      </c>
      <c r="D599" t="str">
        <f ca="1">VLOOKUP(VLOOKUP(B597,MSG_New!$B$5:$O$104,MSG_New!D$1,FALSE),energyforms!$B$2:$E$13,4,FALSE)</f>
        <v>e-H-SAr</v>
      </c>
      <c r="E599" t="s">
        <v>109</v>
      </c>
      <c r="F599">
        <f ca="1">VLOOKUP(B597,MSG_New!$B$5:$O$104,MSG_New!G$1,FALSE)</f>
        <v>0.99</v>
      </c>
    </row>
    <row r="600" spans="1:6" x14ac:dyDescent="0.25">
      <c r="C600" t="s">
        <v>135</v>
      </c>
      <c r="D600">
        <f ca="1">VLOOKUP(B597,MSG_New!$B$5:$O$104,MSG_New!H$1,FALSE)</f>
        <v>2018</v>
      </c>
    </row>
    <row r="601" spans="1:6" x14ac:dyDescent="0.25">
      <c r="C601" t="s">
        <v>123</v>
      </c>
      <c r="D601" t="s">
        <v>109</v>
      </c>
      <c r="E601">
        <f ca="1">VLOOKUP(B597,MSG_New!$B$5:$O$104,MSG_New!J$1,FALSE)</f>
        <v>50</v>
      </c>
    </row>
    <row r="602" spans="1:6" x14ac:dyDescent="0.25">
      <c r="C602" t="s">
        <v>124</v>
      </c>
      <c r="D602" t="s">
        <v>109</v>
      </c>
      <c r="E602">
        <f ca="1">VLOOKUP(B597,MSG_New!$B$5:$O$104,MSG_New!K$1,FALSE)</f>
        <v>0</v>
      </c>
    </row>
    <row r="603" spans="1:6" x14ac:dyDescent="0.25">
      <c r="C603" t="s">
        <v>125</v>
      </c>
      <c r="D603" t="s">
        <v>109</v>
      </c>
      <c r="E603">
        <f ca="1">VLOOKUP(B597,MSG_New!$B$5:$O$104,MSG_New!I$1,FALSE)</f>
        <v>0.99909999999999999</v>
      </c>
    </row>
    <row r="604" spans="1:6" x14ac:dyDescent="0.25">
      <c r="C604" t="str">
        <f ca="1">IF($F604="","","bdc")</f>
        <v>bdc</v>
      </c>
      <c r="D604" t="str">
        <f ca="1">IF($F604="","","up")</f>
        <v>up</v>
      </c>
      <c r="E604" t="str">
        <f ca="1">IF($F604="","","c")</f>
        <v>c</v>
      </c>
      <c r="F604">
        <f ca="1">VLOOKUP(B597,MSG_New!$B$5:$O$104,MSG_New!M$1,FALSE)</f>
        <v>450</v>
      </c>
    </row>
    <row r="605" spans="1:6" x14ac:dyDescent="0.25">
      <c r="C605" t="s">
        <v>138</v>
      </c>
      <c r="D605" t="s">
        <v>131</v>
      </c>
      <c r="E605" t="s">
        <v>109</v>
      </c>
      <c r="F605">
        <f ca="1">VLOOKUP(B597,MSG_New!$B$5:$O$104,MSG_New!L$1,FALSE)</f>
        <v>450</v>
      </c>
    </row>
    <row r="606" spans="1:6" x14ac:dyDescent="0.25">
      <c r="C606" t="s">
        <v>127</v>
      </c>
      <c r="D606" t="str">
        <f ca="1">VLOOKUP(B597,MSG_New!$B$5:$O$104,MSG_New!N$1,FALSE)&amp;":tin"</f>
        <v>oSS1:tin</v>
      </c>
      <c r="E606" t="s">
        <v>109</v>
      </c>
      <c r="F606">
        <f ca="1">VLOOKUP(B597,MSG_New!$B$5:$O$104,MSG_New!O$1,FALSE)</f>
        <v>-1</v>
      </c>
    </row>
    <row r="607" spans="1:6" x14ac:dyDescent="0.25">
      <c r="B607" t="s">
        <v>128</v>
      </c>
    </row>
    <row r="608" spans="1:6" x14ac:dyDescent="0.25">
      <c r="A608" s="80">
        <f>A596+1</f>
        <v>29</v>
      </c>
      <c r="B608" t="s">
        <v>120</v>
      </c>
    </row>
    <row r="609" spans="1:6" x14ac:dyDescent="0.25">
      <c r="B609" t="str">
        <f ca="1">OFFSET(MSG_New!$B$53,A608,0)</f>
        <v>ELNUothAnrNAr</v>
      </c>
      <c r="C609" t="str">
        <f ca="1">VLOOKUP(B609,MSG_New!$B$5:$O$104,MSG_New!E$1,FALSE)</f>
        <v>p</v>
      </c>
    </row>
    <row r="610" spans="1:6" x14ac:dyDescent="0.25">
      <c r="C610" t="s">
        <v>121</v>
      </c>
      <c r="D610" t="str">
        <f ca="1">VLOOKUP(VLOOKUP(B609,MSG_New!$B$5:$O$104,MSG_New!C$1,FALSE),energyforms!$B$2:$E$13,4,FALSE)</f>
        <v>e-A-ANr</v>
      </c>
      <c r="E610">
        <f ca="1">VLOOKUP(B609,MSG_New!$B$5:$O$104,MSG_New!F$1,FALSE)</f>
        <v>1</v>
      </c>
    </row>
    <row r="611" spans="1:6" x14ac:dyDescent="0.25">
      <c r="C611" t="s">
        <v>122</v>
      </c>
      <c r="D611" t="str">
        <f ca="1">VLOOKUP(VLOOKUP(B609,MSG_New!$B$5:$O$104,MSG_New!D$1,FALSE),energyforms!$B$2:$E$13,4,FALSE)</f>
        <v>e-G-NAr</v>
      </c>
      <c r="E611" t="s">
        <v>109</v>
      </c>
      <c r="F611">
        <f ca="1">VLOOKUP(B609,MSG_New!$B$5:$O$104,MSG_New!G$1,FALSE)</f>
        <v>0.99</v>
      </c>
    </row>
    <row r="612" spans="1:6" x14ac:dyDescent="0.25">
      <c r="C612" t="s">
        <v>135</v>
      </c>
      <c r="D612">
        <f ca="1">VLOOKUP(B609,MSG_New!$B$5:$O$104,MSG_New!H$1,FALSE)</f>
        <v>2016</v>
      </c>
    </row>
    <row r="613" spans="1:6" x14ac:dyDescent="0.25">
      <c r="C613" t="s">
        <v>123</v>
      </c>
      <c r="D613" t="s">
        <v>109</v>
      </c>
      <c r="E613">
        <f ca="1">VLOOKUP(B609,MSG_New!$B$5:$O$104,MSG_New!J$1,FALSE)</f>
        <v>51</v>
      </c>
    </row>
    <row r="614" spans="1:6" x14ac:dyDescent="0.25">
      <c r="C614" t="s">
        <v>124</v>
      </c>
      <c r="D614" t="s">
        <v>109</v>
      </c>
      <c r="E614">
        <f ca="1">VLOOKUP(B609,MSG_New!$B$5:$O$104,MSG_New!K$1,FALSE)</f>
        <v>0</v>
      </c>
    </row>
    <row r="615" spans="1:6" x14ac:dyDescent="0.25">
      <c r="C615" t="s">
        <v>125</v>
      </c>
      <c r="D615" t="s">
        <v>109</v>
      </c>
      <c r="E615">
        <f ca="1">VLOOKUP(B609,MSG_New!$B$5:$O$104,MSG_New!I$1,FALSE)</f>
        <v>0.9909</v>
      </c>
    </row>
    <row r="616" spans="1:6" x14ac:dyDescent="0.25">
      <c r="C616" t="str">
        <f ca="1">IF($F616="","","bdc")</f>
        <v>bdc</v>
      </c>
      <c r="D616" t="str">
        <f ca="1">IF($F616="","","up")</f>
        <v>up</v>
      </c>
      <c r="E616" t="str">
        <f ca="1">IF($F616="","","c")</f>
        <v>c</v>
      </c>
      <c r="F616">
        <f ca="1">VLOOKUP(B609,MSG_New!$B$5:$O$104,MSG_New!M$1,FALSE)</f>
        <v>400</v>
      </c>
    </row>
    <row r="617" spans="1:6" x14ac:dyDescent="0.25">
      <c r="C617" t="s">
        <v>138</v>
      </c>
      <c r="D617" t="s">
        <v>131</v>
      </c>
      <c r="E617" t="s">
        <v>109</v>
      </c>
      <c r="F617">
        <f ca="1">VLOOKUP(B609,MSG_New!$B$5:$O$104,MSG_New!L$1,FALSE)</f>
        <v>400</v>
      </c>
    </row>
    <row r="618" spans="1:6" x14ac:dyDescent="0.25">
      <c r="C618" t="s">
        <v>127</v>
      </c>
      <c r="D618" t="str">
        <f ca="1">VLOOKUP(B609,MSG_New!$B$5:$O$104,MSG_New!N$1,FALSE)&amp;":tin"</f>
        <v>oNA1:tin</v>
      </c>
      <c r="E618" t="s">
        <v>109</v>
      </c>
      <c r="F618">
        <f ca="1">VLOOKUP(B609,MSG_New!$B$5:$O$104,MSG_New!O$1,FALSE)</f>
        <v>-1</v>
      </c>
    </row>
    <row r="619" spans="1:6" x14ac:dyDescent="0.25">
      <c r="B619" t="s">
        <v>128</v>
      </c>
    </row>
    <row r="620" spans="1:6" x14ac:dyDescent="0.25">
      <c r="A620" s="80">
        <f>A608+1</f>
        <v>30</v>
      </c>
      <c r="B620" t="s">
        <v>120</v>
      </c>
    </row>
    <row r="621" spans="1:6" x14ac:dyDescent="0.25">
      <c r="B621" t="str">
        <f ca="1">OFFSET(MSG_New!$B$53,A620,0)</f>
        <v>ELNUothZArTAr</v>
      </c>
      <c r="C621" t="str">
        <f ca="1">VLOOKUP(B621,MSG_New!$B$5:$O$104,MSG_New!E$1,FALSE)</f>
        <v>i</v>
      </c>
    </row>
    <row r="622" spans="1:6" x14ac:dyDescent="0.25">
      <c r="C622" t="s">
        <v>121</v>
      </c>
      <c r="D622" t="str">
        <f ca="1">VLOOKUP(VLOOKUP(B621,MSG_New!$B$5:$O$104,MSG_New!C$1,FALSE),energyforms!$B$2:$E$13,4,FALSE)</f>
        <v>e-K-ZAr</v>
      </c>
      <c r="E622">
        <f ca="1">VLOOKUP(B621,MSG_New!$B$5:$O$104,MSG_New!F$1,FALSE)</f>
        <v>1</v>
      </c>
    </row>
    <row r="623" spans="1:6" x14ac:dyDescent="0.25">
      <c r="C623" t="s">
        <v>122</v>
      </c>
      <c r="D623" t="str">
        <f ca="1">VLOOKUP(VLOOKUP(B621,MSG_New!$B$5:$O$104,MSG_New!D$1,FALSE),energyforms!$B$2:$E$13,4,FALSE)</f>
        <v>e-J-TAr</v>
      </c>
      <c r="E623" t="s">
        <v>109</v>
      </c>
      <c r="F623">
        <f ca="1">VLOOKUP(B621,MSG_New!$B$5:$O$104,MSG_New!G$1,FALSE)</f>
        <v>0.94</v>
      </c>
    </row>
    <row r="624" spans="1:6" x14ac:dyDescent="0.25">
      <c r="C624" t="s">
        <v>135</v>
      </c>
      <c r="D624">
        <f ca="1">VLOOKUP(B621,MSG_New!$B$5:$O$104,MSG_New!H$1,FALSE)</f>
        <v>2016</v>
      </c>
    </row>
    <row r="625" spans="1:6" x14ac:dyDescent="0.25">
      <c r="C625" t="s">
        <v>123</v>
      </c>
      <c r="D625" t="s">
        <v>109</v>
      </c>
      <c r="E625">
        <f ca="1">VLOOKUP(B621,MSG_New!$B$5:$O$104,MSG_New!J$1,FALSE)</f>
        <v>50</v>
      </c>
    </row>
    <row r="626" spans="1:6" x14ac:dyDescent="0.25">
      <c r="C626" t="s">
        <v>124</v>
      </c>
      <c r="D626" t="s">
        <v>109</v>
      </c>
      <c r="E626">
        <f ca="1">VLOOKUP(B621,MSG_New!$B$5:$O$104,MSG_New!K$1,FALSE)</f>
        <v>0</v>
      </c>
    </row>
    <row r="627" spans="1:6" x14ac:dyDescent="0.25">
      <c r="C627" t="s">
        <v>125</v>
      </c>
      <c r="D627" t="s">
        <v>109</v>
      </c>
      <c r="E627">
        <f ca="1">VLOOKUP(B621,MSG_New!$B$5:$O$104,MSG_New!I$1,FALSE)</f>
        <v>0.99250000000000005</v>
      </c>
    </row>
    <row r="628" spans="1:6" x14ac:dyDescent="0.25">
      <c r="C628" t="str">
        <f ca="1">IF($F628="","","bdc")</f>
        <v>bdc</v>
      </c>
      <c r="D628" t="str">
        <f ca="1">IF($F628="","","up")</f>
        <v>up</v>
      </c>
      <c r="E628" t="str">
        <f ca="1">IF($F628="","","c")</f>
        <v>c</v>
      </c>
      <c r="F628">
        <f ca="1">VLOOKUP(B621,MSG_New!$B$5:$O$104,MSG_New!M$1,FALSE)</f>
        <v>400</v>
      </c>
    </row>
    <row r="629" spans="1:6" x14ac:dyDescent="0.25">
      <c r="C629" t="s">
        <v>138</v>
      </c>
      <c r="D629" t="s">
        <v>131</v>
      </c>
      <c r="E629" t="s">
        <v>109</v>
      </c>
      <c r="F629">
        <f ca="1">VLOOKUP(B621,MSG_New!$B$5:$O$104,MSG_New!L$1,FALSE)</f>
        <v>400</v>
      </c>
    </row>
    <row r="630" spans="1:6" x14ac:dyDescent="0.25">
      <c r="C630" t="s">
        <v>127</v>
      </c>
      <c r="D630" t="str">
        <f ca="1">VLOOKUP(B621,MSG_New!$B$5:$O$104,MSG_New!N$1,FALSE)&amp;":tin"</f>
        <v>oTZ1:tin</v>
      </c>
      <c r="E630" t="s">
        <v>109</v>
      </c>
      <c r="F630">
        <f ca="1">VLOOKUP(B621,MSG_New!$B$5:$O$104,MSG_New!O$1,FALSE)</f>
        <v>-1</v>
      </c>
    </row>
    <row r="631" spans="1:6" x14ac:dyDescent="0.25">
      <c r="B631" t="s">
        <v>128</v>
      </c>
    </row>
    <row r="632" spans="1:6" x14ac:dyDescent="0.25">
      <c r="A632" s="80">
        <f>A620+1</f>
        <v>31</v>
      </c>
      <c r="B632" t="s">
        <v>120</v>
      </c>
    </row>
    <row r="633" spans="1:6" x14ac:dyDescent="0.25">
      <c r="B633" t="str">
        <f ca="1">OFFSET(MSG_New!$B$53,A632,0)</f>
        <v>ELNUothZIrSAr</v>
      </c>
      <c r="C633" t="str">
        <f ca="1">VLOOKUP(B633,MSG_New!$B$5:$O$104,MSG_New!E$1,FALSE)</f>
        <v>w</v>
      </c>
    </row>
    <row r="634" spans="1:6" x14ac:dyDescent="0.25">
      <c r="C634" t="s">
        <v>121</v>
      </c>
      <c r="D634" t="str">
        <f ca="1">VLOOKUP(VLOOKUP(B633,MSG_New!$B$5:$O$104,MSG_New!C$1,FALSE),energyforms!$B$2:$E$13,4,FALSE)</f>
        <v>e-L-ZIr</v>
      </c>
      <c r="E634">
        <f ca="1">VLOOKUP(B633,MSG_New!$B$5:$O$104,MSG_New!F$1,FALSE)</f>
        <v>1</v>
      </c>
    </row>
    <row r="635" spans="1:6" x14ac:dyDescent="0.25">
      <c r="C635" t="s">
        <v>122</v>
      </c>
      <c r="D635" t="str">
        <f ca="1">VLOOKUP(VLOOKUP(B633,MSG_New!$B$5:$O$104,MSG_New!D$1,FALSE),energyforms!$B$2:$E$13,4,FALSE)</f>
        <v>e-H-SAr</v>
      </c>
      <c r="E635" t="s">
        <v>109</v>
      </c>
      <c r="F635">
        <f ca="1">VLOOKUP(B633,MSG_New!$B$5:$O$104,MSG_New!G$1,FALSE)</f>
        <v>0.94</v>
      </c>
    </row>
    <row r="636" spans="1:6" x14ac:dyDescent="0.25">
      <c r="C636" t="s">
        <v>135</v>
      </c>
      <c r="D636">
        <f ca="1">VLOOKUP(B633,MSG_New!$B$5:$O$104,MSG_New!H$1,FALSE)</f>
        <v>2017</v>
      </c>
    </row>
    <row r="637" spans="1:6" x14ac:dyDescent="0.25">
      <c r="C637" t="s">
        <v>123</v>
      </c>
      <c r="D637" t="s">
        <v>109</v>
      </c>
      <c r="E637">
        <f ca="1">VLOOKUP(B633,MSG_New!$B$5:$O$104,MSG_New!J$1,FALSE)</f>
        <v>50</v>
      </c>
    </row>
    <row r="638" spans="1:6" x14ac:dyDescent="0.25">
      <c r="C638" t="s">
        <v>124</v>
      </c>
      <c r="D638" t="s">
        <v>109</v>
      </c>
      <c r="E638">
        <f ca="1">VLOOKUP(B633,MSG_New!$B$5:$O$104,MSG_New!K$1,FALSE)</f>
        <v>0</v>
      </c>
    </row>
    <row r="639" spans="1:6" x14ac:dyDescent="0.25">
      <c r="C639" t="s">
        <v>125</v>
      </c>
      <c r="D639" t="s">
        <v>109</v>
      </c>
      <c r="E639">
        <f ca="1">VLOOKUP(B633,MSG_New!$B$5:$O$104,MSG_New!I$1,FALSE)</f>
        <v>0.99180000000000001</v>
      </c>
    </row>
    <row r="640" spans="1:6" x14ac:dyDescent="0.25">
      <c r="C640" t="str">
        <f ca="1">IF($F640="","","bdc")</f>
        <v>bdc</v>
      </c>
      <c r="D640" t="str">
        <f ca="1">IF($F640="","","up")</f>
        <v>up</v>
      </c>
      <c r="E640" t="str">
        <f ca="1">IF($F640="","","c")</f>
        <v>c</v>
      </c>
      <c r="F640">
        <f ca="1">VLOOKUP(B633,MSG_New!$B$5:$O$104,MSG_New!M$1,FALSE)</f>
        <v>650</v>
      </c>
    </row>
    <row r="641" spans="2:6" x14ac:dyDescent="0.25">
      <c r="C641" t="s">
        <v>138</v>
      </c>
      <c r="D641" t="s">
        <v>131</v>
      </c>
      <c r="E641" t="s">
        <v>109</v>
      </c>
      <c r="F641">
        <f ca="1">VLOOKUP(B633,MSG_New!$B$5:$O$104,MSG_New!L$1,FALSE)</f>
        <v>650</v>
      </c>
    </row>
    <row r="642" spans="2:6" x14ac:dyDescent="0.25">
      <c r="C642" t="s">
        <v>127</v>
      </c>
      <c r="D642" t="str">
        <f ca="1">VLOOKUP(B633,MSG_New!$B$5:$O$104,MSG_New!N$1,FALSE)&amp;":tin"</f>
        <v>oSZ1:tin</v>
      </c>
      <c r="E642" t="s">
        <v>109</v>
      </c>
      <c r="F642">
        <f ca="1">VLOOKUP(B633,MSG_New!$B$5:$O$104,MSG_New!O$1,FALSE)</f>
        <v>-1</v>
      </c>
    </row>
    <row r="643" spans="2:6" x14ac:dyDescent="0.25">
      <c r="B643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650"/>
  <sheetViews>
    <sheetView workbookViewId="0">
      <selection activeCell="A2" sqref="A2:A643"/>
    </sheetView>
  </sheetViews>
  <sheetFormatPr defaultRowHeight="15" x14ac:dyDescent="0.25"/>
  <sheetData>
    <row r="1" spans="1:1" s="87" customFormat="1" x14ac:dyDescent="0.25">
      <c r="A1" s="87" t="s">
        <v>239</v>
      </c>
    </row>
    <row r="2" spans="1:1" x14ac:dyDescent="0.25">
      <c r="A2" t="str">
        <f>adb_new!B2</f>
        <v>*</v>
      </c>
    </row>
    <row r="3" spans="1:1" x14ac:dyDescent="0.25">
      <c r="A3" t="str">
        <f ca="1">adb_new!B3&amp;" "&amp;adb_new!C3</f>
        <v>ELNCzizBOrZIr i</v>
      </c>
    </row>
    <row r="4" spans="1:1" x14ac:dyDescent="0.25">
      <c r="A4" t="str">
        <f ca="1">adb_new!B4&amp;" "&amp;adb_new!C4&amp;" "&amp;adb_new!D4&amp;" "&amp;adb_new!E4</f>
        <v xml:space="preserve"> minp e-B-BOr 1</v>
      </c>
    </row>
    <row r="5" spans="1:1" x14ac:dyDescent="0.25">
      <c r="A5" t="str">
        <f ca="1">adb_new!B5&amp;" "&amp;adb_new!C5&amp;" "&amp;adb_new!D5&amp;" "&amp;adb_new!E5&amp;" "&amp;adb_new!F5</f>
        <v xml:space="preserve"> moutp e-L-ZIr c 0.98</v>
      </c>
    </row>
    <row r="6" spans="1:1" x14ac:dyDescent="0.25">
      <c r="A6" t="str">
        <f ca="1">adb_new!B6&amp;" "&amp;adb_new!C6&amp;" "&amp;adb_new!D6&amp;" "&amp;adb_new!E6&amp;" "&amp;adb_new!F6</f>
        <v xml:space="preserve"> pll c 50 </v>
      </c>
    </row>
    <row r="7" spans="1:1" x14ac:dyDescent="0.25">
      <c r="A7" t="str">
        <f ca="1">adb_new!B7&amp;" "&amp;adb_new!C7&amp;" "&amp;adb_new!D7&amp;" "&amp;adb_new!E7&amp;" "&amp;adb_new!F7</f>
        <v xml:space="preserve"> inv c 80.3748717037979 </v>
      </c>
    </row>
    <row r="8" spans="1:1" x14ac:dyDescent="0.25">
      <c r="A8" t="str">
        <f ca="1">adb_new!B8&amp;" "&amp;adb_new!C8&amp;" "&amp;adb_new!D8&amp;" "&amp;adb_new!E8&amp;" "&amp;adb_new!F8</f>
        <v xml:space="preserve"> optm c 1 </v>
      </c>
    </row>
    <row r="9" spans="1:1" x14ac:dyDescent="0.25">
      <c r="A9" t="str">
        <f ca="1">adb_new!B9&amp;" "&amp;adb_new!C9&amp;" "&amp;adb_new!D9&amp;" "&amp;adb_new!E9&amp;" "&amp;adb_new!F9</f>
        <v xml:space="preserve"> bdc fx ts 0 0 0 0 0 600 0</v>
      </c>
    </row>
    <row r="10" spans="1:1" x14ac:dyDescent="0.25">
      <c r="A10" t="str">
        <f>adb_new!B10&amp;" "&amp;adb_new!C10&amp;" "&amp;adb_new!D10&amp;" "&amp;adb_new!E10&amp;" "&amp;adb_new!F10</f>
        <v xml:space="preserve">#    </v>
      </c>
    </row>
    <row r="11" spans="1:1" x14ac:dyDescent="0.25">
      <c r="A11" t="str">
        <f>adb_new!B11&amp;" "&amp;adb_new!C11&amp;" "&amp;adb_new!D11&amp;" "&amp;adb_new!E11&amp;" "&amp;adb_new!F11</f>
        <v xml:space="preserve">*    </v>
      </c>
    </row>
    <row r="12" spans="1:1" x14ac:dyDescent="0.25">
      <c r="A12" t="str">
        <f ca="1">adb_new!B12&amp;" "&amp;adb_new!C12&amp;" "&amp;adb_new!D12&amp;" "&amp;adb_new!E12&amp;" "&amp;adb_new!F12</f>
        <v xml:space="preserve">ELNCzizNArBOr i   </v>
      </c>
    </row>
    <row r="13" spans="1:1" x14ac:dyDescent="0.25">
      <c r="A13" t="str">
        <f ca="1">adb_new!B13&amp;" "&amp;adb_new!C13&amp;" "&amp;adb_new!D13&amp;" "&amp;adb_new!E13&amp;" "&amp;adb_new!F13</f>
        <v xml:space="preserve"> minp e-G-NAr 1 </v>
      </c>
    </row>
    <row r="14" spans="1:1" x14ac:dyDescent="0.25">
      <c r="A14" t="str">
        <f ca="1">adb_new!B14&amp;" "&amp;adb_new!C14&amp;" "&amp;adb_new!D14&amp;" "&amp;adb_new!E14&amp;" "&amp;adb_new!F14</f>
        <v xml:space="preserve"> moutp e-B-BOr c 0.98</v>
      </c>
    </row>
    <row r="15" spans="1:1" x14ac:dyDescent="0.25">
      <c r="A15" t="str">
        <f ca="1">adb_new!B15&amp;" "&amp;adb_new!C15&amp;" "&amp;adb_new!D15&amp;" "&amp;adb_new!E15&amp;" "&amp;adb_new!F15</f>
        <v xml:space="preserve"> pll c 50 </v>
      </c>
    </row>
    <row r="16" spans="1:1" x14ac:dyDescent="0.25">
      <c r="A16" t="str">
        <f ca="1">adb_new!B16&amp;" "&amp;adb_new!C16&amp;" "&amp;adb_new!D16&amp;" "&amp;adb_new!E16&amp;" "&amp;adb_new!F16</f>
        <v xml:space="preserve"> inv c 80.3748717037979 </v>
      </c>
    </row>
    <row r="17" spans="1:1" x14ac:dyDescent="0.25">
      <c r="A17" t="str">
        <f ca="1">adb_new!B17&amp;" "&amp;adb_new!C17&amp;" "&amp;adb_new!D17&amp;" "&amp;adb_new!E17&amp;" "&amp;adb_new!F17</f>
        <v xml:space="preserve"> optm c 1 </v>
      </c>
    </row>
    <row r="18" spans="1:1" x14ac:dyDescent="0.25">
      <c r="A18" t="str">
        <f ca="1">adb_new!B18&amp;" "&amp;adb_new!C18&amp;" "&amp;adb_new!D18&amp;" "&amp;adb_new!E18&amp;" "&amp;adb_new!F18</f>
        <v xml:space="preserve"> bdc fx ts 0 0 0 0 0 600 0</v>
      </c>
    </row>
    <row r="19" spans="1:1" x14ac:dyDescent="0.25">
      <c r="A19" t="str">
        <f>adb_new!B19&amp;" "&amp;adb_new!C19&amp;" "&amp;adb_new!D19&amp;" "&amp;adb_new!E19&amp;" "&amp;adb_new!F19</f>
        <v xml:space="preserve">#    </v>
      </c>
    </row>
    <row r="20" spans="1:1" x14ac:dyDescent="0.25">
      <c r="A20" t="str">
        <f>adb_new!B20&amp;" "&amp;adb_new!C20&amp;" "&amp;adb_new!D20&amp;" "&amp;adb_new!E20&amp;" "&amp;adb_new!F20</f>
        <v xml:space="preserve">*    </v>
      </c>
    </row>
    <row r="21" spans="1:1" x14ac:dyDescent="0.25">
      <c r="A21" t="str">
        <f ca="1">adb_new!B21&amp;" "&amp;adb_new!C21&amp;" "&amp;adb_new!D21&amp;" "&amp;adb_new!E21&amp;" "&amp;adb_new!F21</f>
        <v xml:space="preserve">ELNCzizNArZIr j   </v>
      </c>
    </row>
    <row r="22" spans="1:1" x14ac:dyDescent="0.25">
      <c r="A22" t="str">
        <f ca="1">adb_new!B22&amp;" "&amp;adb_new!C22&amp;" "&amp;adb_new!D22&amp;" "&amp;adb_new!E22&amp;" "&amp;adb_new!F22</f>
        <v xml:space="preserve"> minp e-G-NAr 1 </v>
      </c>
    </row>
    <row r="23" spans="1:1" x14ac:dyDescent="0.25">
      <c r="A23" t="str">
        <f ca="1">adb_new!B23&amp;" "&amp;adb_new!C23&amp;" "&amp;adb_new!D23&amp;" "&amp;adb_new!E23&amp;" "&amp;adb_new!F23</f>
        <v xml:space="preserve"> moutp e-L-ZIr c 0.98</v>
      </c>
    </row>
    <row r="24" spans="1:1" x14ac:dyDescent="0.25">
      <c r="A24" t="str">
        <f ca="1">adb_new!B24&amp;" "&amp;adb_new!C24&amp;" "&amp;adb_new!D24&amp;" "&amp;adb_new!E24&amp;" "&amp;adb_new!F24</f>
        <v xml:space="preserve"> pll c 50 </v>
      </c>
    </row>
    <row r="25" spans="1:1" x14ac:dyDescent="0.25">
      <c r="A25" t="str">
        <f ca="1">adb_new!B25&amp;" "&amp;adb_new!C25&amp;" "&amp;adb_new!D25&amp;" "&amp;adb_new!E25&amp;" "&amp;adb_new!F25</f>
        <v xml:space="preserve"> inv c 80.3748717037979 </v>
      </c>
    </row>
    <row r="26" spans="1:1" x14ac:dyDescent="0.25">
      <c r="A26" t="str">
        <f ca="1">adb_new!B26&amp;" "&amp;adb_new!C26&amp;" "&amp;adb_new!D26&amp;" "&amp;adb_new!E26&amp;" "&amp;adb_new!F26</f>
        <v xml:space="preserve"> optm c 1 </v>
      </c>
    </row>
    <row r="27" spans="1:1" x14ac:dyDescent="0.25">
      <c r="A27" t="str">
        <f ca="1">adb_new!B27&amp;" "&amp;adb_new!C27&amp;" "&amp;adb_new!D27&amp;" "&amp;adb_new!E27&amp;" "&amp;adb_new!F27</f>
        <v xml:space="preserve"> bdc fx ts 0 0 0 0 0 600 0</v>
      </c>
    </row>
    <row r="28" spans="1:1" x14ac:dyDescent="0.25">
      <c r="A28" t="str">
        <f>adb_new!B28&amp;" "&amp;adb_new!C28&amp;" "&amp;adb_new!D28&amp;" "&amp;adb_new!E28&amp;" "&amp;adb_new!F28</f>
        <v xml:space="preserve">#    </v>
      </c>
    </row>
    <row r="29" spans="1:1" x14ac:dyDescent="0.25">
      <c r="A29" t="str">
        <f>adb_new!B29&amp;" "&amp;adb_new!C29&amp;" "&amp;adb_new!D29&amp;" "&amp;adb_new!E29&amp;" "&amp;adb_new!F29</f>
        <v xml:space="preserve">*    </v>
      </c>
    </row>
    <row r="30" spans="1:1" x14ac:dyDescent="0.25">
      <c r="A30" t="str">
        <f ca="1">adb_new!B30&amp;" "&amp;adb_new!C30&amp;" "&amp;adb_new!D30&amp;" "&amp;adb_new!E30&amp;" "&amp;adb_new!F30</f>
        <v xml:space="preserve">ELNCzizNArZAr i   </v>
      </c>
    </row>
    <row r="31" spans="1:1" x14ac:dyDescent="0.25">
      <c r="A31" t="str">
        <f ca="1">adb_new!B31&amp;" "&amp;adb_new!C31&amp;" "&amp;adb_new!D31&amp;" "&amp;adb_new!E31&amp;" "&amp;adb_new!F31</f>
        <v xml:space="preserve"> minp e-G-NAr 1 </v>
      </c>
    </row>
    <row r="32" spans="1:1" x14ac:dyDescent="0.25">
      <c r="A32" t="str">
        <f ca="1">adb_new!B32&amp;" "&amp;adb_new!C32&amp;" "&amp;adb_new!D32&amp;" "&amp;adb_new!E32&amp;" "&amp;adb_new!F32</f>
        <v xml:space="preserve"> moutp e-K-ZAr c 0.98</v>
      </c>
    </row>
    <row r="33" spans="1:1" x14ac:dyDescent="0.25">
      <c r="A33" t="str">
        <f ca="1">adb_new!B33&amp;" "&amp;adb_new!C33&amp;" "&amp;adb_new!D33&amp;" "&amp;adb_new!E33&amp;" "&amp;adb_new!F33</f>
        <v xml:space="preserve"> pll c 50 </v>
      </c>
    </row>
    <row r="34" spans="1:1" x14ac:dyDescent="0.25">
      <c r="A34" t="str">
        <f ca="1">adb_new!B34&amp;" "&amp;adb_new!C34&amp;" "&amp;adb_new!D34&amp;" "&amp;adb_new!E34&amp;" "&amp;adb_new!F34</f>
        <v xml:space="preserve"> inv c 80.3748717037979 </v>
      </c>
    </row>
    <row r="35" spans="1:1" x14ac:dyDescent="0.25">
      <c r="A35" t="str">
        <f ca="1">adb_new!B35&amp;" "&amp;adb_new!C35&amp;" "&amp;adb_new!D35&amp;" "&amp;adb_new!E35&amp;" "&amp;adb_new!F35</f>
        <v xml:space="preserve"> optm c 1 </v>
      </c>
    </row>
    <row r="36" spans="1:1" x14ac:dyDescent="0.25">
      <c r="A36" t="str">
        <f ca="1">adb_new!B36&amp;" "&amp;adb_new!C36&amp;" "&amp;adb_new!D36&amp;" "&amp;adb_new!E36&amp;" "&amp;adb_new!F36</f>
        <v xml:space="preserve"> bdc fx ts 0 0 0 0 0 600 0</v>
      </c>
    </row>
    <row r="37" spans="1:1" x14ac:dyDescent="0.25">
      <c r="A37" t="str">
        <f>adb_new!B37&amp;" "&amp;adb_new!C37&amp;" "&amp;adb_new!D37&amp;" "&amp;adb_new!E37&amp;" "&amp;adb_new!F37</f>
        <v xml:space="preserve">#    </v>
      </c>
    </row>
    <row r="38" spans="1:1" x14ac:dyDescent="0.25">
      <c r="A38" t="str">
        <f>adb_new!B38&amp;" "&amp;adb_new!C38&amp;" "&amp;adb_new!D38&amp;" "&amp;adb_new!E38&amp;" "&amp;adb_new!F38</f>
        <v xml:space="preserve">*    </v>
      </c>
    </row>
    <row r="39" spans="1:1" x14ac:dyDescent="0.25">
      <c r="A39" t="str">
        <f ca="1">adb_new!B39&amp;" "&amp;adb_new!C39&amp;" "&amp;adb_new!D39&amp;" "&amp;adb_new!E39&amp;" "&amp;adb_new!F39</f>
        <v xml:space="preserve">ELNCzizZArZIr k   </v>
      </c>
    </row>
    <row r="40" spans="1:1" x14ac:dyDescent="0.25">
      <c r="A40" t="str">
        <f ca="1">adb_new!B40&amp;" "&amp;adb_new!C40&amp;" "&amp;adb_new!D40&amp;" "&amp;adb_new!E40&amp;" "&amp;adb_new!F40</f>
        <v xml:space="preserve"> minp e-K-ZAr 1 </v>
      </c>
    </row>
    <row r="41" spans="1:1" x14ac:dyDescent="0.25">
      <c r="A41" t="str">
        <f ca="1">adb_new!B41&amp;" "&amp;adb_new!C41&amp;" "&amp;adb_new!D41&amp;" "&amp;adb_new!E41&amp;" "&amp;adb_new!F41</f>
        <v xml:space="preserve"> moutp e-L-ZIr c 0.99</v>
      </c>
    </row>
    <row r="42" spans="1:1" x14ac:dyDescent="0.25">
      <c r="A42" t="str">
        <f ca="1">adb_new!B42&amp;" "&amp;adb_new!C42&amp;" "&amp;adb_new!D42&amp;" "&amp;adb_new!E42&amp;" "&amp;adb_new!F42</f>
        <v xml:space="preserve"> pll c 50 </v>
      </c>
    </row>
    <row r="43" spans="1:1" x14ac:dyDescent="0.25">
      <c r="A43" t="str">
        <f ca="1">adb_new!B43&amp;" "&amp;adb_new!C43&amp;" "&amp;adb_new!D43&amp;" "&amp;adb_new!E43&amp;" "&amp;adb_new!F43</f>
        <v xml:space="preserve"> inv c 80.3748717037979 </v>
      </c>
    </row>
    <row r="44" spans="1:1" x14ac:dyDescent="0.25">
      <c r="A44" t="str">
        <f ca="1">adb_new!B44&amp;" "&amp;adb_new!C44&amp;" "&amp;adb_new!D44&amp;" "&amp;adb_new!E44&amp;" "&amp;adb_new!F44</f>
        <v xml:space="preserve"> optm c 1 </v>
      </c>
    </row>
    <row r="45" spans="1:1" x14ac:dyDescent="0.25">
      <c r="A45" t="str">
        <f ca="1">adb_new!B45&amp;" "&amp;adb_new!C45&amp;" "&amp;adb_new!D45&amp;" "&amp;adb_new!E45&amp;" "&amp;adb_new!F45</f>
        <v xml:space="preserve"> bdc fx ts 0 0 0 0 0 600 0</v>
      </c>
    </row>
    <row r="46" spans="1:1" x14ac:dyDescent="0.25">
      <c r="A46" t="str">
        <f>adb_new!B46&amp;" "&amp;adb_new!C46&amp;" "&amp;adb_new!D46&amp;" "&amp;adb_new!E46&amp;" "&amp;adb_new!F46</f>
        <v xml:space="preserve">#    </v>
      </c>
    </row>
    <row r="47" spans="1:1" x14ac:dyDescent="0.25">
      <c r="A47" t="str">
        <f>adb_new!B47&amp;" "&amp;adb_new!C47&amp;" "&amp;adb_new!D47&amp;" "&amp;adb_new!E47&amp;" "&amp;adb_new!F47</f>
        <v xml:space="preserve">*    </v>
      </c>
    </row>
    <row r="48" spans="1:1" x14ac:dyDescent="0.25">
      <c r="A48" t="str">
        <f ca="1">adb_new!B48&amp;" "&amp;adb_new!C48&amp;" "&amp;adb_new!D48&amp;" "&amp;adb_new!E48&amp;" "&amp;adb_new!F48</f>
        <v xml:space="preserve">ELNCzizZIrBOr j   </v>
      </c>
    </row>
    <row r="49" spans="1:1" x14ac:dyDescent="0.25">
      <c r="A49" t="str">
        <f ca="1">adb_new!B49&amp;" "&amp;adb_new!C49&amp;" "&amp;adb_new!D49&amp;" "&amp;adb_new!E49&amp;" "&amp;adb_new!F49</f>
        <v xml:space="preserve"> minp e-L-ZIr 1 </v>
      </c>
    </row>
    <row r="50" spans="1:1" x14ac:dyDescent="0.25">
      <c r="A50" t="str">
        <f ca="1">adb_new!B50&amp;" "&amp;adb_new!C50&amp;" "&amp;adb_new!D50&amp;" "&amp;adb_new!E50&amp;" "&amp;adb_new!F50</f>
        <v xml:space="preserve"> moutp e-B-BOr c 0.98</v>
      </c>
    </row>
    <row r="51" spans="1:1" x14ac:dyDescent="0.25">
      <c r="A51" t="str">
        <f ca="1">adb_new!B51&amp;" "&amp;adb_new!C51&amp;" "&amp;adb_new!D51&amp;" "&amp;adb_new!E51&amp;" "&amp;adb_new!F51</f>
        <v xml:space="preserve"> pll c 50 </v>
      </c>
    </row>
    <row r="52" spans="1:1" x14ac:dyDescent="0.25">
      <c r="A52" t="str">
        <f ca="1">adb_new!B52&amp;" "&amp;adb_new!C52&amp;" "&amp;adb_new!D52&amp;" "&amp;adb_new!E52&amp;" "&amp;adb_new!F52</f>
        <v xml:space="preserve"> inv c 0 </v>
      </c>
    </row>
    <row r="53" spans="1:1" x14ac:dyDescent="0.25">
      <c r="A53" t="str">
        <f ca="1">adb_new!B53&amp;" "&amp;adb_new!C53&amp;" "&amp;adb_new!D53&amp;" "&amp;adb_new!E53&amp;" "&amp;adb_new!F53</f>
        <v xml:space="preserve"> optm c 1 </v>
      </c>
    </row>
    <row r="54" spans="1:1" x14ac:dyDescent="0.25">
      <c r="A54" t="str">
        <f ca="1">adb_new!B54&amp;" "&amp;adb_new!C54&amp;" "&amp;adb_new!D54&amp;" "&amp;adb_new!E54&amp;" "&amp;adb_new!F54</f>
        <v xml:space="preserve"> bdc fx ts 0 0 0 0 0 600 0</v>
      </c>
    </row>
    <row r="55" spans="1:1" x14ac:dyDescent="0.25">
      <c r="A55" t="str">
        <f>adb_new!B55&amp;" "&amp;adb_new!C55&amp;" "&amp;adb_new!D55&amp;" "&amp;adb_new!E55&amp;" "&amp;adb_new!F55</f>
        <v xml:space="preserve">#    </v>
      </c>
    </row>
    <row r="56" spans="1:1" x14ac:dyDescent="0.25">
      <c r="A56" t="str">
        <f>adb_new!B56&amp;" "&amp;adb_new!C56&amp;" "&amp;adb_new!D56&amp;" "&amp;adb_new!E56&amp;" "&amp;adb_new!F56</f>
        <v xml:space="preserve">*    </v>
      </c>
    </row>
    <row r="57" spans="1:1" x14ac:dyDescent="0.25">
      <c r="A57" t="str">
        <f ca="1">adb_new!B57&amp;" "&amp;adb_new!C57&amp;" "&amp;adb_new!D57&amp;" "&amp;adb_new!E57&amp;" "&amp;adb_new!F57</f>
        <v xml:space="preserve">ELNCzizBOrNAr i   </v>
      </c>
    </row>
    <row r="58" spans="1:1" x14ac:dyDescent="0.25">
      <c r="A58" t="str">
        <f ca="1">adb_new!B58&amp;" "&amp;adb_new!C58&amp;" "&amp;adb_new!D58&amp;" "&amp;adb_new!E58&amp;" "&amp;adb_new!F58</f>
        <v xml:space="preserve"> minp e-B-BOr 1 </v>
      </c>
    </row>
    <row r="59" spans="1:1" x14ac:dyDescent="0.25">
      <c r="A59" t="str">
        <f ca="1">adb_new!B59&amp;" "&amp;adb_new!C59&amp;" "&amp;adb_new!D59&amp;" "&amp;adb_new!E59&amp;" "&amp;adb_new!F59</f>
        <v xml:space="preserve"> moutp e-G-NAr c 0.98</v>
      </c>
    </row>
    <row r="60" spans="1:1" x14ac:dyDescent="0.25">
      <c r="A60" t="str">
        <f ca="1">adb_new!B60&amp;" "&amp;adb_new!C60&amp;" "&amp;adb_new!D60&amp;" "&amp;adb_new!E60&amp;" "&amp;adb_new!F60</f>
        <v xml:space="preserve"> pll c 50 </v>
      </c>
    </row>
    <row r="61" spans="1:1" x14ac:dyDescent="0.25">
      <c r="A61" t="str">
        <f ca="1">adb_new!B61&amp;" "&amp;adb_new!C61&amp;" "&amp;adb_new!D61&amp;" "&amp;adb_new!E61&amp;" "&amp;adb_new!F61</f>
        <v xml:space="preserve"> inv c 0 </v>
      </c>
    </row>
    <row r="62" spans="1:1" x14ac:dyDescent="0.25">
      <c r="A62" t="str">
        <f ca="1">adb_new!B62&amp;" "&amp;adb_new!C62&amp;" "&amp;adb_new!D62&amp;" "&amp;adb_new!E62&amp;" "&amp;adb_new!F62</f>
        <v xml:space="preserve"> optm c 1 </v>
      </c>
    </row>
    <row r="63" spans="1:1" x14ac:dyDescent="0.25">
      <c r="A63" t="str">
        <f ca="1">adb_new!B63&amp;" "&amp;adb_new!C63&amp;" "&amp;adb_new!D63&amp;" "&amp;adb_new!E63&amp;" "&amp;adb_new!F63</f>
        <v xml:space="preserve"> bdc fx ts 0 0 0 0 0 600 0</v>
      </c>
    </row>
    <row r="64" spans="1:1" x14ac:dyDescent="0.25">
      <c r="A64" t="str">
        <f>adb_new!B64&amp;" "&amp;adb_new!C64&amp;" "&amp;adb_new!D64&amp;" "&amp;adb_new!E64&amp;" "&amp;adb_new!F64</f>
        <v xml:space="preserve">#    </v>
      </c>
    </row>
    <row r="65" spans="1:1" x14ac:dyDescent="0.25">
      <c r="A65" t="str">
        <f>adb_new!B65&amp;" "&amp;adb_new!C65&amp;" "&amp;adb_new!D65&amp;" "&amp;adb_new!E65&amp;" "&amp;adb_new!F65</f>
        <v xml:space="preserve">*    </v>
      </c>
    </row>
    <row r="66" spans="1:1" x14ac:dyDescent="0.25">
      <c r="A66" t="str">
        <f ca="1">adb_new!B66&amp;" "&amp;adb_new!C66&amp;" "&amp;adb_new!D66&amp;" "&amp;adb_new!E66&amp;" "&amp;adb_new!F66</f>
        <v xml:space="preserve">ELNCzizZIrNAr j   </v>
      </c>
    </row>
    <row r="67" spans="1:1" x14ac:dyDescent="0.25">
      <c r="A67" t="str">
        <f ca="1">adb_new!B67&amp;" "&amp;adb_new!C67&amp;" "&amp;adb_new!D67&amp;" "&amp;adb_new!E67&amp;" "&amp;adb_new!F67</f>
        <v xml:space="preserve"> minp e-L-ZIr 1 </v>
      </c>
    </row>
    <row r="68" spans="1:1" x14ac:dyDescent="0.25">
      <c r="A68" t="str">
        <f ca="1">adb_new!B68&amp;" "&amp;adb_new!C68&amp;" "&amp;adb_new!D68&amp;" "&amp;adb_new!E68&amp;" "&amp;adb_new!F68</f>
        <v xml:space="preserve"> moutp e-G-NAr c 0.98</v>
      </c>
    </row>
    <row r="69" spans="1:1" x14ac:dyDescent="0.25">
      <c r="A69" t="str">
        <f ca="1">adb_new!B69&amp;" "&amp;adb_new!C69&amp;" "&amp;adb_new!D69&amp;" "&amp;adb_new!E69&amp;" "&amp;adb_new!F69</f>
        <v xml:space="preserve"> pll c 50 </v>
      </c>
    </row>
    <row r="70" spans="1:1" x14ac:dyDescent="0.25">
      <c r="A70" t="str">
        <f ca="1">adb_new!B70&amp;" "&amp;adb_new!C70&amp;" "&amp;adb_new!D70&amp;" "&amp;adb_new!E70&amp;" "&amp;adb_new!F70</f>
        <v xml:space="preserve"> inv c 0 </v>
      </c>
    </row>
    <row r="71" spans="1:1" x14ac:dyDescent="0.25">
      <c r="A71" t="str">
        <f ca="1">adb_new!B71&amp;" "&amp;adb_new!C71&amp;" "&amp;adb_new!D71&amp;" "&amp;adb_new!E71&amp;" "&amp;adb_new!F71</f>
        <v xml:space="preserve"> optm c 1 </v>
      </c>
    </row>
    <row r="72" spans="1:1" x14ac:dyDescent="0.25">
      <c r="A72" t="str">
        <f ca="1">adb_new!B72&amp;" "&amp;adb_new!C72&amp;" "&amp;adb_new!D72&amp;" "&amp;adb_new!E72&amp;" "&amp;adb_new!F72</f>
        <v xml:space="preserve"> bdc fx ts 0 0 0 0 0 600 0</v>
      </c>
    </row>
    <row r="73" spans="1:1" x14ac:dyDescent="0.25">
      <c r="A73" t="str">
        <f>adb_new!B73&amp;" "&amp;adb_new!C73&amp;" "&amp;adb_new!D73&amp;" "&amp;adb_new!E73&amp;" "&amp;adb_new!F73</f>
        <v xml:space="preserve">#    </v>
      </c>
    </row>
    <row r="74" spans="1:1" x14ac:dyDescent="0.25">
      <c r="A74" t="str">
        <f>adb_new!B74&amp;" "&amp;adb_new!C74&amp;" "&amp;adb_new!D74&amp;" "&amp;adb_new!E74&amp;" "&amp;adb_new!F74</f>
        <v xml:space="preserve">*    </v>
      </c>
    </row>
    <row r="75" spans="1:1" x14ac:dyDescent="0.25">
      <c r="A75" t="str">
        <f ca="1">adb_new!B75&amp;" "&amp;adb_new!C75&amp;" "&amp;adb_new!D75&amp;" "&amp;adb_new!E75&amp;" "&amp;adb_new!F75</f>
        <v xml:space="preserve">ELNCzizZArNAr k   </v>
      </c>
    </row>
    <row r="76" spans="1:1" x14ac:dyDescent="0.25">
      <c r="A76" t="str">
        <f ca="1">adb_new!B76&amp;" "&amp;adb_new!C76&amp;" "&amp;adb_new!D76&amp;" "&amp;adb_new!E76&amp;" "&amp;adb_new!F76</f>
        <v xml:space="preserve"> minp e-K-ZAr 1 </v>
      </c>
    </row>
    <row r="77" spans="1:1" x14ac:dyDescent="0.25">
      <c r="A77" t="str">
        <f ca="1">adb_new!B77&amp;" "&amp;adb_new!C77&amp;" "&amp;adb_new!D77&amp;" "&amp;adb_new!E77&amp;" "&amp;adb_new!F77</f>
        <v xml:space="preserve"> moutp e-G-NAr c 0.98</v>
      </c>
    </row>
    <row r="78" spans="1:1" x14ac:dyDescent="0.25">
      <c r="A78" t="str">
        <f ca="1">adb_new!B78&amp;" "&amp;adb_new!C78&amp;" "&amp;adb_new!D78&amp;" "&amp;adb_new!E78&amp;" "&amp;adb_new!F78</f>
        <v xml:space="preserve"> pll c 50 </v>
      </c>
    </row>
    <row r="79" spans="1:1" x14ac:dyDescent="0.25">
      <c r="A79" t="str">
        <f ca="1">adb_new!B79&amp;" "&amp;adb_new!C79&amp;" "&amp;adb_new!D79&amp;" "&amp;adb_new!E79&amp;" "&amp;adb_new!F79</f>
        <v xml:space="preserve"> inv c 0 </v>
      </c>
    </row>
    <row r="80" spans="1:1" x14ac:dyDescent="0.25">
      <c r="A80" t="str">
        <f ca="1">adb_new!B80&amp;" "&amp;adb_new!C80&amp;" "&amp;adb_new!D80&amp;" "&amp;adb_new!E80&amp;" "&amp;adb_new!F80</f>
        <v xml:space="preserve"> optm c 1 </v>
      </c>
    </row>
    <row r="81" spans="1:8" x14ac:dyDescent="0.25">
      <c r="A81" t="str">
        <f ca="1">adb_new!B81&amp;" "&amp;adb_new!C81&amp;" "&amp;adb_new!D81&amp;" "&amp;adb_new!E81&amp;" "&amp;adb_new!F81</f>
        <v xml:space="preserve"> bdc fx ts 0 0 0 0 0 600 0</v>
      </c>
    </row>
    <row r="82" spans="1:8" x14ac:dyDescent="0.25">
      <c r="A82" t="str">
        <f>adb_new!B82&amp;" "&amp;adb_new!C82&amp;" "&amp;adb_new!D82&amp;" "&amp;adb_new!E82&amp;" "&amp;adb_new!F82</f>
        <v xml:space="preserve">#    </v>
      </c>
    </row>
    <row r="83" spans="1:8" x14ac:dyDescent="0.25">
      <c r="A83" t="str">
        <f>adb_new!B83&amp;" "&amp;adb_new!C83&amp;" "&amp;adb_new!D83&amp;" "&amp;adb_new!E83&amp;" "&amp;adb_new!F83</f>
        <v xml:space="preserve">*    </v>
      </c>
    </row>
    <row r="84" spans="1:8" x14ac:dyDescent="0.25">
      <c r="A84" t="str">
        <f ca="1">adb_new!B84&amp;" "&amp;adb_new!C84&amp;" "&amp;adb_new!D84&amp;" "&amp;adb_new!E84&amp;" "&amp;adb_new!F84</f>
        <v xml:space="preserve">ELNCzizZIrZAr j   </v>
      </c>
    </row>
    <row r="85" spans="1:8" x14ac:dyDescent="0.25">
      <c r="A85" t="str">
        <f ca="1">adb_new!B85&amp;" "&amp;adb_new!C85&amp;" "&amp;adb_new!D85&amp;" "&amp;adb_new!E85&amp;" "&amp;adb_new!F85</f>
        <v xml:space="preserve"> minp e-L-ZIr 1 </v>
      </c>
    </row>
    <row r="86" spans="1:8" x14ac:dyDescent="0.25">
      <c r="A86" t="str">
        <f ca="1">adb_new!B86&amp;" "&amp;adb_new!C86&amp;" "&amp;adb_new!D86&amp;" "&amp;adb_new!E86&amp;" "&amp;adb_new!F86</f>
        <v xml:space="preserve"> moutp e-K-ZAr c 0.99</v>
      </c>
    </row>
    <row r="87" spans="1:8" x14ac:dyDescent="0.25">
      <c r="A87" t="str">
        <f ca="1">adb_new!B87&amp;" "&amp;adb_new!C87&amp;" "&amp;adb_new!D87&amp;" "&amp;adb_new!E87&amp;" "&amp;adb_new!F87</f>
        <v xml:space="preserve"> pll c 50 </v>
      </c>
    </row>
    <row r="88" spans="1:8" x14ac:dyDescent="0.25">
      <c r="A88" t="str">
        <f ca="1">adb_new!B88&amp;" "&amp;adb_new!C88&amp;" "&amp;adb_new!D88&amp;" "&amp;adb_new!E88&amp;" "&amp;adb_new!F88</f>
        <v xml:space="preserve"> inv c 0 </v>
      </c>
    </row>
    <row r="89" spans="1:8" x14ac:dyDescent="0.25">
      <c r="A89" t="str">
        <f ca="1">adb_new!B89&amp;" "&amp;adb_new!C89&amp;" "&amp;adb_new!D89&amp;" "&amp;adb_new!E89&amp;" "&amp;adb_new!F89</f>
        <v xml:space="preserve"> optm c 1 </v>
      </c>
    </row>
    <row r="90" spans="1:8" x14ac:dyDescent="0.25">
      <c r="A90" t="str">
        <f ca="1">adb_new!B90&amp;" "&amp;adb_new!C90&amp;" "&amp;adb_new!D90&amp;" "&amp;adb_new!E90&amp;" "&amp;adb_new!F90</f>
        <v xml:space="preserve"> bdc fx ts 0 0 0 0 0 600 0</v>
      </c>
    </row>
    <row r="91" spans="1:8" x14ac:dyDescent="0.25">
      <c r="A91" t="str">
        <f>adb_new!B91&amp;" "&amp;adb_new!C91&amp;" "&amp;adb_new!D91&amp;" "&amp;adb_new!E91&amp;" "&amp;adb_new!F91</f>
        <v xml:space="preserve">#    </v>
      </c>
    </row>
    <row r="92" spans="1:8" x14ac:dyDescent="0.25">
      <c r="A92" t="str">
        <f>adb_new!B92&amp;" "&amp;adb_new!C92&amp;" "&amp;adb_new!D92&amp;" "&amp;adb_new!E92&amp;" "&amp;adb_new!F92</f>
        <v xml:space="preserve">*    </v>
      </c>
      <c r="H92" s="87" t="s">
        <v>240</v>
      </c>
    </row>
    <row r="93" spans="1:8" x14ac:dyDescent="0.25">
      <c r="A93" t="str">
        <f ca="1">adb_new!B93&amp;" "&amp;adb_new!C93&amp;" "&amp;adb_new!D93&amp;" "&amp;adb_new!E93&amp;" "&amp;adb_new!F93</f>
        <v xml:space="preserve">ELNUwesDRrNAr l   </v>
      </c>
    </row>
    <row r="94" spans="1:8" x14ac:dyDescent="0.25">
      <c r="A94" t="str">
        <f ca="1">adb_new!B94&amp;" "&amp;adb_new!C94&amp;" "&amp;adb_new!D94&amp;" "&amp;adb_new!E94&amp;" "&amp;adb_new!F94</f>
        <v xml:space="preserve"> minp e-C-DRr 1 </v>
      </c>
    </row>
    <row r="95" spans="1:8" x14ac:dyDescent="0.25">
      <c r="A95" t="str">
        <f ca="1">adb_new!B95&amp;" "&amp;adb_new!C95&amp;" "&amp;adb_new!D95&amp;" "&amp;adb_new!E95&amp;" "&amp;adb_new!F95</f>
        <v xml:space="preserve"> moutp e-G-NAr c 0.91</v>
      </c>
    </row>
    <row r="96" spans="1:8" x14ac:dyDescent="0.25">
      <c r="A96" t="str">
        <f ca="1">adb_new!B96&amp;" "&amp;adb_new!C96&amp;" "&amp;adb_new!D96&amp;" "&amp;adb_new!E96&amp;" "&amp;adb_new!F96</f>
        <v xml:space="preserve"> fyear 2020  </v>
      </c>
    </row>
    <row r="97" spans="1:1" x14ac:dyDescent="0.25">
      <c r="A97" t="str">
        <f ca="1">adb_new!B97&amp;" "&amp;adb_new!C97&amp;" "&amp;adb_new!D97&amp;" "&amp;adb_new!E97&amp;" "&amp;adb_new!F97</f>
        <v xml:space="preserve"> pll c 50 </v>
      </c>
    </row>
    <row r="98" spans="1:1" x14ac:dyDescent="0.25">
      <c r="A98" t="str">
        <f ca="1">adb_new!B98&amp;" "&amp;adb_new!C98&amp;" "&amp;adb_new!D98&amp;" "&amp;adb_new!E98&amp;" "&amp;adb_new!F98</f>
        <v xml:space="preserve"> inv c 217.440819582674 </v>
      </c>
    </row>
    <row r="99" spans="1:1" x14ac:dyDescent="0.25">
      <c r="A99" t="str">
        <f ca="1">adb_new!B99&amp;" "&amp;adb_new!C99&amp;" "&amp;adb_new!D99&amp;" "&amp;adb_new!E99&amp;" "&amp;adb_new!F99</f>
        <v xml:space="preserve"> optm c 0.9616 </v>
      </c>
    </row>
    <row r="100" spans="1:1" x14ac:dyDescent="0.25">
      <c r="A100" t="str">
        <f ca="1">adb_new!B100&amp;" "&amp;adb_new!C100&amp;" "&amp;adb_new!D100&amp;" "&amp;adb_new!E100&amp;" "&amp;adb_new!F100</f>
        <v xml:space="preserve">    </v>
      </c>
    </row>
    <row r="101" spans="1:1" x14ac:dyDescent="0.25">
      <c r="A101" t="str">
        <f ca="1">adb_new!B101&amp;" "&amp;adb_new!C101&amp;" "&amp;adb_new!D101&amp;" "&amp;adb_new!E101&amp;" "&amp;adb_new!F101</f>
        <v xml:space="preserve"> bdi up c 2000</v>
      </c>
    </row>
    <row r="102" spans="1:1" x14ac:dyDescent="0.25">
      <c r="A102" t="str">
        <f ca="1">adb_new!B102&amp;" "&amp;adb_new!C102&amp;" "&amp;adb_new!D102&amp;" "&amp;adb_new!E102&amp;" "&amp;adb_new!F102</f>
        <v xml:space="preserve"> con1c wDN1:tin c 1</v>
      </c>
    </row>
    <row r="103" spans="1:1" x14ac:dyDescent="0.25">
      <c r="A103" t="str">
        <f>adb_new!B103&amp;" "&amp;adb_new!C103&amp;" "&amp;adb_new!D103&amp;" "&amp;adb_new!E103&amp;" "&amp;adb_new!F103</f>
        <v xml:space="preserve">#    </v>
      </c>
    </row>
    <row r="104" spans="1:1" x14ac:dyDescent="0.25">
      <c r="A104" t="str">
        <f>adb_new!B104&amp;" "&amp;adb_new!C104&amp;" "&amp;adb_new!D104&amp;" "&amp;adb_new!E104&amp;" "&amp;adb_new!F104</f>
        <v xml:space="preserve">*    </v>
      </c>
    </row>
    <row r="105" spans="1:1" x14ac:dyDescent="0.25">
      <c r="A105" t="str">
        <f ca="1">adb_new!B105&amp;" "&amp;adb_new!C105&amp;" "&amp;adb_new!D105&amp;" "&amp;adb_new!E105&amp;" "&amp;adb_new!F105</f>
        <v xml:space="preserve">ELNUwesNArSAr i   </v>
      </c>
    </row>
    <row r="106" spans="1:1" x14ac:dyDescent="0.25">
      <c r="A106" t="str">
        <f ca="1">adb_new!B106&amp;" "&amp;adb_new!C106&amp;" "&amp;adb_new!D106&amp;" "&amp;adb_new!E106&amp;" "&amp;adb_new!F106</f>
        <v xml:space="preserve"> minp e-G-NAr 1 </v>
      </c>
    </row>
    <row r="107" spans="1:1" x14ac:dyDescent="0.25">
      <c r="A107" t="str">
        <f ca="1">adb_new!B107&amp;" "&amp;adb_new!C107&amp;" "&amp;adb_new!D107&amp;" "&amp;adb_new!E107&amp;" "&amp;adb_new!F107</f>
        <v xml:space="preserve"> moutp e-H-SAr c 0.92</v>
      </c>
    </row>
    <row r="108" spans="1:1" x14ac:dyDescent="0.25">
      <c r="A108" t="str">
        <f ca="1">adb_new!B108&amp;" "&amp;adb_new!C108&amp;" "&amp;adb_new!D108&amp;" "&amp;adb_new!E108&amp;" "&amp;adb_new!F108</f>
        <v xml:space="preserve"> fyear 2020  </v>
      </c>
    </row>
    <row r="109" spans="1:1" x14ac:dyDescent="0.25">
      <c r="A109" t="str">
        <f ca="1">adb_new!B109&amp;" "&amp;adb_new!C109&amp;" "&amp;adb_new!D109&amp;" "&amp;adb_new!E109&amp;" "&amp;adb_new!F109</f>
        <v xml:space="preserve"> pll c 50 </v>
      </c>
    </row>
    <row r="110" spans="1:1" x14ac:dyDescent="0.25">
      <c r="A110" t="str">
        <f ca="1">adb_new!B110&amp;" "&amp;adb_new!C110&amp;" "&amp;adb_new!D110&amp;" "&amp;adb_new!E110&amp;" "&amp;adb_new!F110</f>
        <v xml:space="preserve"> inv c 243.3751115191 </v>
      </c>
    </row>
    <row r="111" spans="1:1" x14ac:dyDescent="0.25">
      <c r="A111" t="str">
        <f ca="1">adb_new!B111&amp;" "&amp;adb_new!C111&amp;" "&amp;adb_new!D111&amp;" "&amp;adb_new!E111&amp;" "&amp;adb_new!F111</f>
        <v xml:space="preserve"> optm c 0.9744 </v>
      </c>
    </row>
    <row r="112" spans="1:1" x14ac:dyDescent="0.25">
      <c r="A112" t="str">
        <f ca="1">adb_new!B112&amp;" "&amp;adb_new!C112&amp;" "&amp;adb_new!D112&amp;" "&amp;adb_new!E112&amp;" "&amp;adb_new!F112</f>
        <v xml:space="preserve">    </v>
      </c>
    </row>
    <row r="113" spans="1:1" x14ac:dyDescent="0.25">
      <c r="A113" t="str">
        <f ca="1">adb_new!B113&amp;" "&amp;adb_new!C113&amp;" "&amp;adb_new!D113&amp;" "&amp;adb_new!E113&amp;" "&amp;adb_new!F113</f>
        <v xml:space="preserve"> bdi up c 1500</v>
      </c>
    </row>
    <row r="114" spans="1:1" x14ac:dyDescent="0.25">
      <c r="A114" t="str">
        <f ca="1">adb_new!B114&amp;" "&amp;adb_new!C114&amp;" "&amp;adb_new!D114&amp;" "&amp;adb_new!E114&amp;" "&amp;adb_new!F114</f>
        <v xml:space="preserve"> con1c wNS1:tin c 1</v>
      </c>
    </row>
    <row r="115" spans="1:1" x14ac:dyDescent="0.25">
      <c r="A115" t="str">
        <f>adb_new!B115&amp;" "&amp;adb_new!C115&amp;" "&amp;adb_new!D115&amp;" "&amp;adb_new!E115&amp;" "&amp;adb_new!F115</f>
        <v xml:space="preserve">#    </v>
      </c>
    </row>
    <row r="116" spans="1:1" x14ac:dyDescent="0.25">
      <c r="A116" t="str">
        <f>adb_new!B116&amp;" "&amp;adb_new!C116&amp;" "&amp;adb_new!D116&amp;" "&amp;adb_new!E116&amp;" "&amp;adb_new!F116</f>
        <v xml:space="preserve">*    </v>
      </c>
    </row>
    <row r="117" spans="1:1" x14ac:dyDescent="0.25">
      <c r="A117" t="str">
        <f ca="1">adb_new!B117&amp;" "&amp;adb_new!C117&amp;" "&amp;adb_new!D117&amp;" "&amp;adb_new!E117&amp;" "&amp;adb_new!F117</f>
        <v xml:space="preserve">ELNUwesDRrANr i   </v>
      </c>
    </row>
    <row r="118" spans="1:1" x14ac:dyDescent="0.25">
      <c r="A118" t="str">
        <f ca="1">adb_new!B118&amp;" "&amp;adb_new!C118&amp;" "&amp;adb_new!D118&amp;" "&amp;adb_new!E118&amp;" "&amp;adb_new!F118</f>
        <v xml:space="preserve"> minp e-C-DRr 1 </v>
      </c>
    </row>
    <row r="119" spans="1:1" x14ac:dyDescent="0.25">
      <c r="A119" t="str">
        <f ca="1">adb_new!B119&amp;" "&amp;adb_new!C119&amp;" "&amp;adb_new!D119&amp;" "&amp;adb_new!E119&amp;" "&amp;adb_new!F119</f>
        <v xml:space="preserve"> moutp e-A-ANr c 0.92</v>
      </c>
    </row>
    <row r="120" spans="1:1" x14ac:dyDescent="0.25">
      <c r="A120" t="str">
        <f ca="1">adb_new!B120&amp;" "&amp;adb_new!C120&amp;" "&amp;adb_new!D120&amp;" "&amp;adb_new!E120&amp;" "&amp;adb_new!F120</f>
        <v xml:space="preserve"> fyear 2020  </v>
      </c>
    </row>
    <row r="121" spans="1:1" x14ac:dyDescent="0.25">
      <c r="A121" t="str">
        <f ca="1">adb_new!B121&amp;" "&amp;adb_new!C121&amp;" "&amp;adb_new!D121&amp;" "&amp;adb_new!E121&amp;" "&amp;adb_new!F121</f>
        <v xml:space="preserve"> pll c 50 </v>
      </c>
    </row>
    <row r="122" spans="1:1" x14ac:dyDescent="0.25">
      <c r="A122" t="str">
        <f ca="1">adb_new!B122&amp;" "&amp;adb_new!C122&amp;" "&amp;adb_new!D122&amp;" "&amp;adb_new!E122&amp;" "&amp;adb_new!F122</f>
        <v xml:space="preserve"> inv c 146.818098978937 </v>
      </c>
    </row>
    <row r="123" spans="1:1" x14ac:dyDescent="0.25">
      <c r="A123" t="str">
        <f ca="1">adb_new!B123&amp;" "&amp;adb_new!C123&amp;" "&amp;adb_new!D123&amp;" "&amp;adb_new!E123&amp;" "&amp;adb_new!F123</f>
        <v xml:space="preserve"> optm c 0.9872 </v>
      </c>
    </row>
    <row r="124" spans="1:1" x14ac:dyDescent="0.25">
      <c r="A124" t="str">
        <f ca="1">adb_new!B124&amp;" "&amp;adb_new!C124&amp;" "&amp;adb_new!D124&amp;" "&amp;adb_new!E124&amp;" "&amp;adb_new!F124</f>
        <v xml:space="preserve">    </v>
      </c>
    </row>
    <row r="125" spans="1:1" x14ac:dyDescent="0.25">
      <c r="A125" t="str">
        <f ca="1">adb_new!B125&amp;" "&amp;adb_new!C125&amp;" "&amp;adb_new!D125&amp;" "&amp;adb_new!E125&amp;" "&amp;adb_new!F125</f>
        <v xml:space="preserve"> bdi up c 1500</v>
      </c>
    </row>
    <row r="126" spans="1:1" x14ac:dyDescent="0.25">
      <c r="A126" t="str">
        <f ca="1">adb_new!B126&amp;" "&amp;adb_new!C126&amp;" "&amp;adb_new!D126&amp;" "&amp;adb_new!E126&amp;" "&amp;adb_new!F126</f>
        <v xml:space="preserve"> con1c wDA1:tin c 1</v>
      </c>
    </row>
    <row r="127" spans="1:1" x14ac:dyDescent="0.25">
      <c r="A127" t="str">
        <f>adb_new!B127&amp;" "&amp;adb_new!C127&amp;" "&amp;adb_new!D127&amp;" "&amp;adb_new!E127&amp;" "&amp;adb_new!F127</f>
        <v xml:space="preserve">#    </v>
      </c>
    </row>
    <row r="128" spans="1:1" x14ac:dyDescent="0.25">
      <c r="A128" t="str">
        <f>adb_new!B128&amp;" "&amp;adb_new!C128&amp;" "&amp;adb_new!D128&amp;" "&amp;adb_new!E128&amp;" "&amp;adb_new!F128</f>
        <v xml:space="preserve">*    </v>
      </c>
    </row>
    <row r="129" spans="1:1" x14ac:dyDescent="0.25">
      <c r="A129" t="str">
        <f ca="1">adb_new!B129&amp;" "&amp;adb_new!C129&amp;" "&amp;adb_new!D129&amp;" "&amp;adb_new!E129&amp;" "&amp;adb_new!F129</f>
        <v xml:space="preserve">ELNUwesANrBOr k   </v>
      </c>
    </row>
    <row r="130" spans="1:1" x14ac:dyDescent="0.25">
      <c r="A130" t="str">
        <f ca="1">adb_new!B130&amp;" "&amp;adb_new!C130&amp;" "&amp;adb_new!D130&amp;" "&amp;adb_new!E130&amp;" "&amp;adb_new!F130</f>
        <v xml:space="preserve"> minp e-A-ANr 1 </v>
      </c>
    </row>
    <row r="131" spans="1:1" x14ac:dyDescent="0.25">
      <c r="A131" t="str">
        <f ca="1">adb_new!B131&amp;" "&amp;adb_new!C131&amp;" "&amp;adb_new!D131&amp;" "&amp;adb_new!E131&amp;" "&amp;adb_new!F131</f>
        <v xml:space="preserve"> moutp e-B-BOr c 0.76</v>
      </c>
    </row>
    <row r="132" spans="1:1" x14ac:dyDescent="0.25">
      <c r="A132" t="str">
        <f ca="1">adb_new!B132&amp;" "&amp;adb_new!C132&amp;" "&amp;adb_new!D132&amp;" "&amp;adb_new!E132&amp;" "&amp;adb_new!F132</f>
        <v xml:space="preserve"> fyear 2020  </v>
      </c>
    </row>
    <row r="133" spans="1:1" x14ac:dyDescent="0.25">
      <c r="A133" t="str">
        <f ca="1">adb_new!B133&amp;" "&amp;adb_new!C133&amp;" "&amp;adb_new!D133&amp;" "&amp;adb_new!E133&amp;" "&amp;adb_new!F133</f>
        <v xml:space="preserve"> pll c 50 </v>
      </c>
    </row>
    <row r="134" spans="1:1" x14ac:dyDescent="0.25">
      <c r="A134" t="str">
        <f ca="1">adb_new!B134&amp;" "&amp;adb_new!C134&amp;" "&amp;adb_new!D134&amp;" "&amp;adb_new!E134&amp;" "&amp;adb_new!F134</f>
        <v xml:space="preserve"> inv c 239.838617164133 </v>
      </c>
    </row>
    <row r="135" spans="1:1" x14ac:dyDescent="0.25">
      <c r="A135" t="str">
        <f ca="1">adb_new!B135&amp;" "&amp;adb_new!C135&amp;" "&amp;adb_new!D135&amp;" "&amp;adb_new!E135&amp;" "&amp;adb_new!F135</f>
        <v xml:space="preserve"> optm c 0.9616 </v>
      </c>
    </row>
    <row r="136" spans="1:1" x14ac:dyDescent="0.25">
      <c r="A136" t="str">
        <f ca="1">adb_new!B136&amp;" "&amp;adb_new!C136&amp;" "&amp;adb_new!D136&amp;" "&amp;adb_new!E136&amp;" "&amp;adb_new!F136</f>
        <v xml:space="preserve">    </v>
      </c>
    </row>
    <row r="137" spans="1:1" x14ac:dyDescent="0.25">
      <c r="A137" t="str">
        <f ca="1">adb_new!B137&amp;" "&amp;adb_new!C137&amp;" "&amp;adb_new!D137&amp;" "&amp;adb_new!E137&amp;" "&amp;adb_new!F137</f>
        <v xml:space="preserve"> bdi up c 1500</v>
      </c>
    </row>
    <row r="138" spans="1:1" x14ac:dyDescent="0.25">
      <c r="A138" t="str">
        <f ca="1">adb_new!B138&amp;" "&amp;adb_new!C138&amp;" "&amp;adb_new!D138&amp;" "&amp;adb_new!E138&amp;" "&amp;adb_new!F138</f>
        <v xml:space="preserve"> con1c wAB1:tin c 1</v>
      </c>
    </row>
    <row r="139" spans="1:1" x14ac:dyDescent="0.25">
      <c r="A139" t="str">
        <f>adb_new!B139&amp;" "&amp;adb_new!C139&amp;" "&amp;adb_new!D139&amp;" "&amp;adb_new!E139&amp;" "&amp;adb_new!F139</f>
        <v xml:space="preserve">#    </v>
      </c>
    </row>
    <row r="140" spans="1:1" x14ac:dyDescent="0.25">
      <c r="A140" t="str">
        <f>adb_new!B140&amp;" "&amp;adb_new!C140&amp;" "&amp;adb_new!D140&amp;" "&amp;adb_new!E140&amp;" "&amp;adb_new!F140</f>
        <v xml:space="preserve">*    </v>
      </c>
    </row>
    <row r="141" spans="1:1" x14ac:dyDescent="0.25">
      <c r="A141" t="str">
        <f ca="1">adb_new!B141&amp;" "&amp;adb_new!C141&amp;" "&amp;adb_new!D141&amp;" "&amp;adb_new!E141&amp;" "&amp;adb_new!F141</f>
        <v xml:space="preserve">ELNUwesBOrSAr j   </v>
      </c>
    </row>
    <row r="142" spans="1:1" x14ac:dyDescent="0.25">
      <c r="A142" t="str">
        <f ca="1">adb_new!B142&amp;" "&amp;adb_new!C142&amp;" "&amp;adb_new!D142&amp;" "&amp;adb_new!E142&amp;" "&amp;adb_new!F142</f>
        <v xml:space="preserve"> minp e-B-BOr 1 </v>
      </c>
    </row>
    <row r="143" spans="1:1" x14ac:dyDescent="0.25">
      <c r="A143" t="str">
        <f ca="1">adb_new!B143&amp;" "&amp;adb_new!C143&amp;" "&amp;adb_new!D143&amp;" "&amp;adb_new!E143&amp;" "&amp;adb_new!F143</f>
        <v xml:space="preserve"> moutp e-H-SAr c 0.88</v>
      </c>
    </row>
    <row r="144" spans="1:1" x14ac:dyDescent="0.25">
      <c r="A144" t="str">
        <f ca="1">adb_new!B144&amp;" "&amp;adb_new!C144&amp;" "&amp;adb_new!D144&amp;" "&amp;adb_new!E144&amp;" "&amp;adb_new!F144</f>
        <v xml:space="preserve"> fyear 2020  </v>
      </c>
    </row>
    <row r="145" spans="1:1" x14ac:dyDescent="0.25">
      <c r="A145" t="str">
        <f ca="1">adb_new!B145&amp;" "&amp;adb_new!C145&amp;" "&amp;adb_new!D145&amp;" "&amp;adb_new!E145&amp;" "&amp;adb_new!F145</f>
        <v xml:space="preserve"> pll c 50 </v>
      </c>
    </row>
    <row r="146" spans="1:1" x14ac:dyDescent="0.25">
      <c r="A146" t="str">
        <f ca="1">adb_new!B146&amp;" "&amp;adb_new!C146&amp;" "&amp;adb_new!D146&amp;" "&amp;adb_new!E146&amp;" "&amp;adb_new!F146</f>
        <v xml:space="preserve"> inv c 220.119981972801 </v>
      </c>
    </row>
    <row r="147" spans="1:1" x14ac:dyDescent="0.25">
      <c r="A147" t="str">
        <f ca="1">adb_new!B147&amp;" "&amp;adb_new!C147&amp;" "&amp;adb_new!D147&amp;" "&amp;adb_new!E147&amp;" "&amp;adb_new!F147</f>
        <v xml:space="preserve"> optm c 0.9872 </v>
      </c>
    </row>
    <row r="148" spans="1:1" x14ac:dyDescent="0.25">
      <c r="A148" t="str">
        <f ca="1">adb_new!B148&amp;" "&amp;adb_new!C148&amp;" "&amp;adb_new!D148&amp;" "&amp;adb_new!E148&amp;" "&amp;adb_new!F148</f>
        <v xml:space="preserve">    </v>
      </c>
    </row>
    <row r="149" spans="1:1" x14ac:dyDescent="0.25">
      <c r="A149" t="str">
        <f ca="1">adb_new!B149&amp;" "&amp;adb_new!C149&amp;" "&amp;adb_new!D149&amp;" "&amp;adb_new!E149&amp;" "&amp;adb_new!F149</f>
        <v xml:space="preserve"> bdi up c 1000</v>
      </c>
    </row>
    <row r="150" spans="1:1" x14ac:dyDescent="0.25">
      <c r="A150" t="str">
        <f ca="1">adb_new!B150&amp;" "&amp;adb_new!C150&amp;" "&amp;adb_new!D150&amp;" "&amp;adb_new!E150&amp;" "&amp;adb_new!F150</f>
        <v xml:space="preserve"> con1c wBS1:tin c 1</v>
      </c>
    </row>
    <row r="151" spans="1:1" x14ac:dyDescent="0.25">
      <c r="A151" t="str">
        <f>adb_new!B151&amp;" "&amp;adb_new!C151&amp;" "&amp;adb_new!D151&amp;" "&amp;adb_new!E151&amp;" "&amp;adb_new!F151</f>
        <v xml:space="preserve">#    </v>
      </c>
    </row>
    <row r="152" spans="1:1" x14ac:dyDescent="0.25">
      <c r="A152" t="str">
        <f>adb_new!B152&amp;" "&amp;adb_new!C152&amp;" "&amp;adb_new!D152&amp;" "&amp;adb_new!E152&amp;" "&amp;adb_new!F152</f>
        <v xml:space="preserve">*    </v>
      </c>
    </row>
    <row r="153" spans="1:1" x14ac:dyDescent="0.25">
      <c r="A153" t="str">
        <f ca="1">adb_new!B153&amp;" "&amp;adb_new!C153&amp;" "&amp;adb_new!D153&amp;" "&amp;adb_new!E153&amp;" "&amp;adb_new!F153</f>
        <v xml:space="preserve">ELNUwesNArDRr i   </v>
      </c>
    </row>
    <row r="154" spans="1:1" x14ac:dyDescent="0.25">
      <c r="A154" t="str">
        <f ca="1">adb_new!B154&amp;" "&amp;adb_new!C154&amp;" "&amp;adb_new!D154&amp;" "&amp;adb_new!E154&amp;" "&amp;adb_new!F154</f>
        <v xml:space="preserve"> minp e-G-NAr 1 </v>
      </c>
    </row>
    <row r="155" spans="1:1" x14ac:dyDescent="0.25">
      <c r="A155" t="str">
        <f ca="1">adb_new!B155&amp;" "&amp;adb_new!C155&amp;" "&amp;adb_new!D155&amp;" "&amp;adb_new!E155&amp;" "&amp;adb_new!F155</f>
        <v xml:space="preserve"> moutp e-C-DRr c 0.91</v>
      </c>
    </row>
    <row r="156" spans="1:1" x14ac:dyDescent="0.25">
      <c r="A156" t="str">
        <f ca="1">adb_new!B156&amp;" "&amp;adb_new!C156&amp;" "&amp;adb_new!D156&amp;" "&amp;adb_new!E156&amp;" "&amp;adb_new!F156</f>
        <v xml:space="preserve"> fyear 2020  </v>
      </c>
    </row>
    <row r="157" spans="1:1" x14ac:dyDescent="0.25">
      <c r="A157" t="str">
        <f ca="1">adb_new!B157&amp;" "&amp;adb_new!C157&amp;" "&amp;adb_new!D157&amp;" "&amp;adb_new!E157&amp;" "&amp;adb_new!F157</f>
        <v xml:space="preserve"> pll c 50 </v>
      </c>
    </row>
    <row r="158" spans="1:1" x14ac:dyDescent="0.25">
      <c r="A158" t="str">
        <f ca="1">adb_new!B158&amp;" "&amp;adb_new!C158&amp;" "&amp;adb_new!D158&amp;" "&amp;adb_new!E158&amp;" "&amp;adb_new!F158</f>
        <v xml:space="preserve"> inv c 0 </v>
      </c>
    </row>
    <row r="159" spans="1:1" x14ac:dyDescent="0.25">
      <c r="A159" t="str">
        <f ca="1">adb_new!B159&amp;" "&amp;adb_new!C159&amp;" "&amp;adb_new!D159&amp;" "&amp;adb_new!E159&amp;" "&amp;adb_new!F159</f>
        <v xml:space="preserve"> optm c 0.9616 </v>
      </c>
    </row>
    <row r="160" spans="1:1" x14ac:dyDescent="0.25">
      <c r="A160" t="str">
        <f ca="1">adb_new!B160&amp;" "&amp;adb_new!C160&amp;" "&amp;adb_new!D160&amp;" "&amp;adb_new!E160&amp;" "&amp;adb_new!F160</f>
        <v xml:space="preserve">    </v>
      </c>
    </row>
    <row r="161" spans="1:1" x14ac:dyDescent="0.25">
      <c r="A161" t="str">
        <f ca="1">adb_new!B161&amp;" "&amp;adb_new!C161&amp;" "&amp;adb_new!D161&amp;" "&amp;adb_new!E161&amp;" "&amp;adb_new!F161</f>
        <v xml:space="preserve"> bdi up c 2000</v>
      </c>
    </row>
    <row r="162" spans="1:1" x14ac:dyDescent="0.25">
      <c r="A162" t="str">
        <f ca="1">adb_new!B162&amp;" "&amp;adb_new!C162&amp;" "&amp;adb_new!D162&amp;" "&amp;adb_new!E162&amp;" "&amp;adb_new!F162</f>
        <v xml:space="preserve"> con1c wDN1:tin c -1</v>
      </c>
    </row>
    <row r="163" spans="1:1" x14ac:dyDescent="0.25">
      <c r="A163" t="str">
        <f>adb_new!B163&amp;" "&amp;adb_new!C163&amp;" "&amp;adb_new!D163&amp;" "&amp;adb_new!E163&amp;" "&amp;adb_new!F163</f>
        <v xml:space="preserve">#    </v>
      </c>
    </row>
    <row r="164" spans="1:1" x14ac:dyDescent="0.25">
      <c r="A164" t="str">
        <f>adb_new!B164&amp;" "&amp;adb_new!C164&amp;" "&amp;adb_new!D164&amp;" "&amp;adb_new!E164&amp;" "&amp;adb_new!F164</f>
        <v xml:space="preserve">*    </v>
      </c>
    </row>
    <row r="165" spans="1:1" x14ac:dyDescent="0.25">
      <c r="A165" t="str">
        <f ca="1">adb_new!B165&amp;" "&amp;adb_new!C165&amp;" "&amp;adb_new!D165&amp;" "&amp;adb_new!E165&amp;" "&amp;adb_new!F165</f>
        <v xml:space="preserve">ELNUwesSArNAr m   </v>
      </c>
    </row>
    <row r="166" spans="1:1" x14ac:dyDescent="0.25">
      <c r="A166" t="str">
        <f ca="1">adb_new!B166&amp;" "&amp;adb_new!C166&amp;" "&amp;adb_new!D166&amp;" "&amp;adb_new!E166&amp;" "&amp;adb_new!F166</f>
        <v xml:space="preserve"> minp e-H-SAr 1 </v>
      </c>
    </row>
    <row r="167" spans="1:1" x14ac:dyDescent="0.25">
      <c r="A167" t="str">
        <f ca="1">adb_new!B167&amp;" "&amp;adb_new!C167&amp;" "&amp;adb_new!D167&amp;" "&amp;adb_new!E167&amp;" "&amp;adb_new!F167</f>
        <v xml:space="preserve"> moutp e-G-NAr c 0.92</v>
      </c>
    </row>
    <row r="168" spans="1:1" x14ac:dyDescent="0.25">
      <c r="A168" t="str">
        <f ca="1">adb_new!B168&amp;" "&amp;adb_new!C168&amp;" "&amp;adb_new!D168&amp;" "&amp;adb_new!E168&amp;" "&amp;adb_new!F168</f>
        <v xml:space="preserve"> fyear 2020  </v>
      </c>
    </row>
    <row r="169" spans="1:1" x14ac:dyDescent="0.25">
      <c r="A169" t="str">
        <f ca="1">adb_new!B169&amp;" "&amp;adb_new!C169&amp;" "&amp;adb_new!D169&amp;" "&amp;adb_new!E169&amp;" "&amp;adb_new!F169</f>
        <v xml:space="preserve"> pll c 50 </v>
      </c>
    </row>
    <row r="170" spans="1:1" x14ac:dyDescent="0.25">
      <c r="A170" t="str">
        <f ca="1">adb_new!B170&amp;" "&amp;adb_new!C170&amp;" "&amp;adb_new!D170&amp;" "&amp;adb_new!E170&amp;" "&amp;adb_new!F170</f>
        <v xml:space="preserve"> inv c 0 </v>
      </c>
    </row>
    <row r="171" spans="1:1" x14ac:dyDescent="0.25">
      <c r="A171" t="str">
        <f ca="1">adb_new!B171&amp;" "&amp;adb_new!C171&amp;" "&amp;adb_new!D171&amp;" "&amp;adb_new!E171&amp;" "&amp;adb_new!F171</f>
        <v xml:space="preserve"> optm c 0.9744 </v>
      </c>
    </row>
    <row r="172" spans="1:1" x14ac:dyDescent="0.25">
      <c r="A172" t="str">
        <f ca="1">adb_new!B172&amp;" "&amp;adb_new!C172&amp;" "&amp;adb_new!D172&amp;" "&amp;adb_new!E172&amp;" "&amp;adb_new!F172</f>
        <v xml:space="preserve">    </v>
      </c>
    </row>
    <row r="173" spans="1:1" x14ac:dyDescent="0.25">
      <c r="A173" t="str">
        <f ca="1">adb_new!B173&amp;" "&amp;adb_new!C173&amp;" "&amp;adb_new!D173&amp;" "&amp;adb_new!E173&amp;" "&amp;adb_new!F173</f>
        <v xml:space="preserve"> bdi up c 1500</v>
      </c>
    </row>
    <row r="174" spans="1:1" x14ac:dyDescent="0.25">
      <c r="A174" t="str">
        <f ca="1">adb_new!B174&amp;" "&amp;adb_new!C174&amp;" "&amp;adb_new!D174&amp;" "&amp;adb_new!E174&amp;" "&amp;adb_new!F174</f>
        <v xml:space="preserve"> con1c wNS1:tin c -1</v>
      </c>
    </row>
    <row r="175" spans="1:1" x14ac:dyDescent="0.25">
      <c r="A175" t="str">
        <f>adb_new!B175&amp;" "&amp;adb_new!C175&amp;" "&amp;adb_new!D175&amp;" "&amp;adb_new!E175&amp;" "&amp;adb_new!F175</f>
        <v xml:space="preserve">#    </v>
      </c>
    </row>
    <row r="176" spans="1:1" x14ac:dyDescent="0.25">
      <c r="A176" t="str">
        <f>adb_new!B176&amp;" "&amp;adb_new!C176&amp;" "&amp;adb_new!D176&amp;" "&amp;adb_new!E176&amp;" "&amp;adb_new!F176</f>
        <v xml:space="preserve">*    </v>
      </c>
    </row>
    <row r="177" spans="1:1" x14ac:dyDescent="0.25">
      <c r="A177" t="str">
        <f ca="1">adb_new!B177&amp;" "&amp;adb_new!C177&amp;" "&amp;adb_new!D177&amp;" "&amp;adb_new!E177&amp;" "&amp;adb_new!F177</f>
        <v xml:space="preserve">ELNUwesANrDRr p   </v>
      </c>
    </row>
    <row r="178" spans="1:1" x14ac:dyDescent="0.25">
      <c r="A178" t="str">
        <f ca="1">adb_new!B178&amp;" "&amp;adb_new!C178&amp;" "&amp;adb_new!D178&amp;" "&amp;adb_new!E178&amp;" "&amp;adb_new!F178</f>
        <v xml:space="preserve"> minp e-A-ANr 1 </v>
      </c>
    </row>
    <row r="179" spans="1:1" x14ac:dyDescent="0.25">
      <c r="A179" t="str">
        <f ca="1">adb_new!B179&amp;" "&amp;adb_new!C179&amp;" "&amp;adb_new!D179&amp;" "&amp;adb_new!E179&amp;" "&amp;adb_new!F179</f>
        <v xml:space="preserve"> moutp e-C-DRr c 0.92</v>
      </c>
    </row>
    <row r="180" spans="1:1" x14ac:dyDescent="0.25">
      <c r="A180" t="str">
        <f ca="1">adb_new!B180&amp;" "&amp;adb_new!C180&amp;" "&amp;adb_new!D180&amp;" "&amp;adb_new!E180&amp;" "&amp;adb_new!F180</f>
        <v xml:space="preserve"> fyear 2020  </v>
      </c>
    </row>
    <row r="181" spans="1:1" x14ac:dyDescent="0.25">
      <c r="A181" t="str">
        <f ca="1">adb_new!B181&amp;" "&amp;adb_new!C181&amp;" "&amp;adb_new!D181&amp;" "&amp;adb_new!E181&amp;" "&amp;adb_new!F181</f>
        <v xml:space="preserve"> pll c 50 </v>
      </c>
    </row>
    <row r="182" spans="1:1" x14ac:dyDescent="0.25">
      <c r="A182" t="str">
        <f ca="1">adb_new!B182&amp;" "&amp;adb_new!C182&amp;" "&amp;adb_new!D182&amp;" "&amp;adb_new!E182&amp;" "&amp;adb_new!F182</f>
        <v xml:space="preserve"> inv c 0 </v>
      </c>
    </row>
    <row r="183" spans="1:1" x14ac:dyDescent="0.25">
      <c r="A183" t="str">
        <f ca="1">adb_new!B183&amp;" "&amp;adb_new!C183&amp;" "&amp;adb_new!D183&amp;" "&amp;adb_new!E183&amp;" "&amp;adb_new!F183</f>
        <v xml:space="preserve"> optm c 0.9872 </v>
      </c>
    </row>
    <row r="184" spans="1:1" x14ac:dyDescent="0.25">
      <c r="A184" t="str">
        <f ca="1">adb_new!B184&amp;" "&amp;adb_new!C184&amp;" "&amp;adb_new!D184&amp;" "&amp;adb_new!E184&amp;" "&amp;adb_new!F184</f>
        <v xml:space="preserve">    </v>
      </c>
    </row>
    <row r="185" spans="1:1" x14ac:dyDescent="0.25">
      <c r="A185" t="str">
        <f ca="1">adb_new!B185&amp;" "&amp;adb_new!C185&amp;" "&amp;adb_new!D185&amp;" "&amp;adb_new!E185&amp;" "&amp;adb_new!F185</f>
        <v xml:space="preserve"> bdi up c 1500</v>
      </c>
    </row>
    <row r="186" spans="1:1" x14ac:dyDescent="0.25">
      <c r="A186" t="str">
        <f ca="1">adb_new!B186&amp;" "&amp;adb_new!C186&amp;" "&amp;adb_new!D186&amp;" "&amp;adb_new!E186&amp;" "&amp;adb_new!F186</f>
        <v xml:space="preserve"> con1c wDA1:tin c -1</v>
      </c>
    </row>
    <row r="187" spans="1:1" x14ac:dyDescent="0.25">
      <c r="A187" t="str">
        <f>adb_new!B187&amp;" "&amp;adb_new!C187&amp;" "&amp;adb_new!D187&amp;" "&amp;adb_new!E187&amp;" "&amp;adb_new!F187</f>
        <v xml:space="preserve">#    </v>
      </c>
    </row>
    <row r="188" spans="1:1" x14ac:dyDescent="0.25">
      <c r="A188" t="str">
        <f>adb_new!B188&amp;" "&amp;adb_new!C188&amp;" "&amp;adb_new!D188&amp;" "&amp;adb_new!E188&amp;" "&amp;adb_new!F188</f>
        <v xml:space="preserve">*    </v>
      </c>
    </row>
    <row r="189" spans="1:1" x14ac:dyDescent="0.25">
      <c r="A189" t="str">
        <f ca="1">adb_new!B189&amp;" "&amp;adb_new!C189&amp;" "&amp;adb_new!D189&amp;" "&amp;adb_new!E189&amp;" "&amp;adb_new!F189</f>
        <v xml:space="preserve">ELNUwesBOrANr r   </v>
      </c>
    </row>
    <row r="190" spans="1:1" x14ac:dyDescent="0.25">
      <c r="A190" t="str">
        <f ca="1">adb_new!B190&amp;" "&amp;adb_new!C190&amp;" "&amp;adb_new!D190&amp;" "&amp;adb_new!E190&amp;" "&amp;adb_new!F190</f>
        <v xml:space="preserve"> minp e-B-BOr 1 </v>
      </c>
    </row>
    <row r="191" spans="1:1" x14ac:dyDescent="0.25">
      <c r="A191" t="str">
        <f ca="1">adb_new!B191&amp;" "&amp;adb_new!C191&amp;" "&amp;adb_new!D191&amp;" "&amp;adb_new!E191&amp;" "&amp;adb_new!F191</f>
        <v xml:space="preserve"> moutp e-A-ANr c 0.76</v>
      </c>
    </row>
    <row r="192" spans="1:1" x14ac:dyDescent="0.25">
      <c r="A192" t="str">
        <f ca="1">adb_new!B192&amp;" "&amp;adb_new!C192&amp;" "&amp;adb_new!D192&amp;" "&amp;adb_new!E192&amp;" "&amp;adb_new!F192</f>
        <v xml:space="preserve"> fyear 2020  </v>
      </c>
    </row>
    <row r="193" spans="1:1" x14ac:dyDescent="0.25">
      <c r="A193" t="str">
        <f ca="1">adb_new!B193&amp;" "&amp;adb_new!C193&amp;" "&amp;adb_new!D193&amp;" "&amp;adb_new!E193&amp;" "&amp;adb_new!F193</f>
        <v xml:space="preserve"> pll c 50 </v>
      </c>
    </row>
    <row r="194" spans="1:1" x14ac:dyDescent="0.25">
      <c r="A194" t="str">
        <f ca="1">adb_new!B194&amp;" "&amp;adb_new!C194&amp;" "&amp;adb_new!D194&amp;" "&amp;adb_new!E194&amp;" "&amp;adb_new!F194</f>
        <v xml:space="preserve"> inv c 0 </v>
      </c>
    </row>
    <row r="195" spans="1:1" x14ac:dyDescent="0.25">
      <c r="A195" t="str">
        <f ca="1">adb_new!B195&amp;" "&amp;adb_new!C195&amp;" "&amp;adb_new!D195&amp;" "&amp;adb_new!E195&amp;" "&amp;adb_new!F195</f>
        <v xml:space="preserve"> optm c 0.9616 </v>
      </c>
    </row>
    <row r="196" spans="1:1" x14ac:dyDescent="0.25">
      <c r="A196" t="str">
        <f ca="1">adb_new!B196&amp;" "&amp;adb_new!C196&amp;" "&amp;adb_new!D196&amp;" "&amp;adb_new!E196&amp;" "&amp;adb_new!F196</f>
        <v xml:space="preserve">    </v>
      </c>
    </row>
    <row r="197" spans="1:1" x14ac:dyDescent="0.25">
      <c r="A197" t="str">
        <f ca="1">adb_new!B197&amp;" "&amp;adb_new!C197&amp;" "&amp;adb_new!D197&amp;" "&amp;adb_new!E197&amp;" "&amp;adb_new!F197</f>
        <v xml:space="preserve"> bdi up c 1500</v>
      </c>
    </row>
    <row r="198" spans="1:1" x14ac:dyDescent="0.25">
      <c r="A198" t="str">
        <f ca="1">adb_new!B198&amp;" "&amp;adb_new!C198&amp;" "&amp;adb_new!D198&amp;" "&amp;adb_new!E198&amp;" "&amp;adb_new!F198</f>
        <v xml:space="preserve"> con1c wAB1:tin c -1</v>
      </c>
    </row>
    <row r="199" spans="1:1" x14ac:dyDescent="0.25">
      <c r="A199" t="str">
        <f>adb_new!B199&amp;" "&amp;adb_new!C199&amp;" "&amp;adb_new!D199&amp;" "&amp;adb_new!E199&amp;" "&amp;adb_new!F199</f>
        <v xml:space="preserve">#    </v>
      </c>
    </row>
    <row r="200" spans="1:1" x14ac:dyDescent="0.25">
      <c r="A200" t="str">
        <f>adb_new!B200&amp;" "&amp;adb_new!C200&amp;" "&amp;adb_new!D200&amp;" "&amp;adb_new!E200&amp;" "&amp;adb_new!F200</f>
        <v xml:space="preserve">*    </v>
      </c>
    </row>
    <row r="201" spans="1:1" x14ac:dyDescent="0.25">
      <c r="A201" t="str">
        <f ca="1">adb_new!B201&amp;" "&amp;adb_new!C201&amp;" "&amp;adb_new!D201&amp;" "&amp;adb_new!E201&amp;" "&amp;adb_new!F201</f>
        <v xml:space="preserve">ELNUwesSArBOr q   </v>
      </c>
    </row>
    <row r="202" spans="1:1" x14ac:dyDescent="0.25">
      <c r="A202" t="str">
        <f ca="1">adb_new!B202&amp;" "&amp;adb_new!C202&amp;" "&amp;adb_new!D202&amp;" "&amp;adb_new!E202&amp;" "&amp;adb_new!F202</f>
        <v xml:space="preserve"> minp e-H-SAr 1 </v>
      </c>
    </row>
    <row r="203" spans="1:1" x14ac:dyDescent="0.25">
      <c r="A203" t="str">
        <f ca="1">adb_new!B203&amp;" "&amp;adb_new!C203&amp;" "&amp;adb_new!D203&amp;" "&amp;adb_new!E203&amp;" "&amp;adb_new!F203</f>
        <v xml:space="preserve"> moutp e-B-BOr c 0.88</v>
      </c>
    </row>
    <row r="204" spans="1:1" x14ac:dyDescent="0.25">
      <c r="A204" t="str">
        <f ca="1">adb_new!B204&amp;" "&amp;adb_new!C204&amp;" "&amp;adb_new!D204&amp;" "&amp;adb_new!E204&amp;" "&amp;adb_new!F204</f>
        <v xml:space="preserve"> fyear 2020  </v>
      </c>
    </row>
    <row r="205" spans="1:1" x14ac:dyDescent="0.25">
      <c r="A205" t="str">
        <f ca="1">adb_new!B205&amp;" "&amp;adb_new!C205&amp;" "&amp;adb_new!D205&amp;" "&amp;adb_new!E205&amp;" "&amp;adb_new!F205</f>
        <v xml:space="preserve"> pll c 50 </v>
      </c>
    </row>
    <row r="206" spans="1:1" x14ac:dyDescent="0.25">
      <c r="A206" t="str">
        <f ca="1">adb_new!B206&amp;" "&amp;adb_new!C206&amp;" "&amp;adb_new!D206&amp;" "&amp;adb_new!E206&amp;" "&amp;adb_new!F206</f>
        <v xml:space="preserve"> inv c 0 </v>
      </c>
    </row>
    <row r="207" spans="1:1" x14ac:dyDescent="0.25">
      <c r="A207" t="str">
        <f ca="1">adb_new!B207&amp;" "&amp;adb_new!C207&amp;" "&amp;adb_new!D207&amp;" "&amp;adb_new!E207&amp;" "&amp;adb_new!F207</f>
        <v xml:space="preserve"> optm c 0.9872 </v>
      </c>
    </row>
    <row r="208" spans="1:1" x14ac:dyDescent="0.25">
      <c r="A208" t="str">
        <f ca="1">adb_new!B208&amp;" "&amp;adb_new!C208&amp;" "&amp;adb_new!D208&amp;" "&amp;adb_new!E208&amp;" "&amp;adb_new!F208</f>
        <v xml:space="preserve">    </v>
      </c>
    </row>
    <row r="209" spans="1:7" x14ac:dyDescent="0.25">
      <c r="A209" t="str">
        <f ca="1">adb_new!B209&amp;" "&amp;adb_new!C209&amp;" "&amp;adb_new!D209&amp;" "&amp;adb_new!E209&amp;" "&amp;adb_new!F209</f>
        <v xml:space="preserve"> bdi up c 1000</v>
      </c>
    </row>
    <row r="210" spans="1:7" x14ac:dyDescent="0.25">
      <c r="A210" t="str">
        <f ca="1">adb_new!B210&amp;" "&amp;adb_new!C210&amp;" "&amp;adb_new!D210&amp;" "&amp;adb_new!E210&amp;" "&amp;adb_new!F210</f>
        <v xml:space="preserve"> con1c wBS1:tin c -1</v>
      </c>
    </row>
    <row r="211" spans="1:7" x14ac:dyDescent="0.25">
      <c r="A211" t="str">
        <f>adb_new!B211&amp;" "&amp;adb_new!C211&amp;" "&amp;adb_new!D211&amp;" "&amp;adb_new!E211&amp;" "&amp;adb_new!F211</f>
        <v xml:space="preserve">#    </v>
      </c>
    </row>
    <row r="212" spans="1:7" x14ac:dyDescent="0.25">
      <c r="A212" t="str">
        <f>adb_new!B212&amp;" "&amp;adb_new!C212&amp;" "&amp;adb_new!D212&amp;" "&amp;adb_new!E212&amp;" "&amp;adb_new!F212</f>
        <v xml:space="preserve">*    </v>
      </c>
      <c r="G212" s="87">
        <v>765</v>
      </c>
    </row>
    <row r="213" spans="1:7" x14ac:dyDescent="0.25">
      <c r="A213" t="str">
        <f ca="1">adb_new!B213&amp;" "&amp;adb_new!C213&amp;" "&amp;adb_new!D213&amp;" "&amp;adb_new!E213&amp;" "&amp;adb_new!F213</f>
        <v xml:space="preserve">ELNU765DRrZAr u   </v>
      </c>
    </row>
    <row r="214" spans="1:7" x14ac:dyDescent="0.25">
      <c r="A214" t="str">
        <f ca="1">adb_new!B214&amp;" "&amp;adb_new!C214&amp;" "&amp;adb_new!D214&amp;" "&amp;adb_new!E214&amp;" "&amp;adb_new!F214</f>
        <v xml:space="preserve"> minp e-C-DRr 1 </v>
      </c>
    </row>
    <row r="215" spans="1:7" x14ac:dyDescent="0.25">
      <c r="A215" t="str">
        <f ca="1">adb_new!B215&amp;" "&amp;adb_new!C215&amp;" "&amp;adb_new!D215&amp;" "&amp;adb_new!E215&amp;" "&amp;adb_new!F215</f>
        <v xml:space="preserve"> moutp e-K-ZAr c 0.94</v>
      </c>
    </row>
    <row r="216" spans="1:7" x14ac:dyDescent="0.25">
      <c r="A216" t="str">
        <f ca="1">adb_new!B216&amp;" "&amp;adb_new!C216&amp;" "&amp;adb_new!D216&amp;" "&amp;adb_new!E216&amp;" "&amp;adb_new!F216</f>
        <v xml:space="preserve"> fyear 2020  </v>
      </c>
    </row>
    <row r="217" spans="1:7" x14ac:dyDescent="0.25">
      <c r="A217" t="str">
        <f ca="1">adb_new!B217&amp;" "&amp;adb_new!C217&amp;" "&amp;adb_new!D217&amp;" "&amp;adb_new!E217&amp;" "&amp;adb_new!F217</f>
        <v xml:space="preserve"> pll c 50 </v>
      </c>
    </row>
    <row r="218" spans="1:7" x14ac:dyDescent="0.25">
      <c r="A218" t="str">
        <f ca="1">adb_new!B218&amp;" "&amp;adb_new!C218&amp;" "&amp;adb_new!D218&amp;" "&amp;adb_new!E218&amp;" "&amp;adb_new!F218</f>
        <v xml:space="preserve"> inv c 646.53546798535 </v>
      </c>
    </row>
    <row r="219" spans="1:7" x14ac:dyDescent="0.25">
      <c r="A219" t="str">
        <f ca="1">adb_new!B219&amp;" "&amp;adb_new!C219&amp;" "&amp;adb_new!D219&amp;" "&amp;adb_new!E219&amp;" "&amp;adb_new!F219</f>
        <v xml:space="preserve"> optm c 0.9918 </v>
      </c>
    </row>
    <row r="220" spans="1:7" x14ac:dyDescent="0.25">
      <c r="A220" t="str">
        <f ca="1">adb_new!B220&amp;" "&amp;adb_new!C220&amp;" "&amp;adb_new!D220&amp;" "&amp;adb_new!E220&amp;" "&amp;adb_new!F220</f>
        <v xml:space="preserve"> bdc up c 1500</v>
      </c>
    </row>
    <row r="221" spans="1:7" x14ac:dyDescent="0.25">
      <c r="A221" t="str">
        <f ca="1">adb_new!B221&amp;" "&amp;adb_new!C221&amp;" "&amp;adb_new!D221&amp;" "&amp;adb_new!E221&amp;" "&amp;adb_new!F221</f>
        <v xml:space="preserve"> bdi up c 3000</v>
      </c>
    </row>
    <row r="222" spans="1:7" x14ac:dyDescent="0.25">
      <c r="A222" t="str">
        <f ca="1">adb_new!B222&amp;" "&amp;adb_new!C222&amp;" "&amp;adb_new!D222&amp;" "&amp;adb_new!E222&amp;" "&amp;adb_new!F222</f>
        <v xml:space="preserve"> con1c 7DZ1:tin c 1</v>
      </c>
    </row>
    <row r="223" spans="1:7" x14ac:dyDescent="0.25">
      <c r="A223" t="str">
        <f>adb_new!B223&amp;" "&amp;adb_new!C223&amp;" "&amp;adb_new!D223&amp;" "&amp;adb_new!E223&amp;" "&amp;adb_new!F223</f>
        <v xml:space="preserve">#    </v>
      </c>
    </row>
    <row r="224" spans="1:7" x14ac:dyDescent="0.25">
      <c r="A224" t="str">
        <f>adb_new!B224&amp;" "&amp;adb_new!C224&amp;" "&amp;adb_new!D224&amp;" "&amp;adb_new!E224&amp;" "&amp;adb_new!F224</f>
        <v xml:space="preserve">*    </v>
      </c>
    </row>
    <row r="225" spans="1:1" x14ac:dyDescent="0.25">
      <c r="A225" t="str">
        <f ca="1">adb_new!B225&amp;" "&amp;adb_new!C225&amp;" "&amp;adb_new!D225&amp;" "&amp;adb_new!E225&amp;" "&amp;adb_new!F225</f>
        <v xml:space="preserve">ELNU765ZArZIr t   </v>
      </c>
    </row>
    <row r="226" spans="1:1" x14ac:dyDescent="0.25">
      <c r="A226" t="str">
        <f ca="1">adb_new!B226&amp;" "&amp;adb_new!C226&amp;" "&amp;adb_new!D226&amp;" "&amp;adb_new!E226&amp;" "&amp;adb_new!F226</f>
        <v xml:space="preserve"> minp e-K-ZAr 1 </v>
      </c>
    </row>
    <row r="227" spans="1:1" x14ac:dyDescent="0.25">
      <c r="A227" t="str">
        <f ca="1">adb_new!B227&amp;" "&amp;adb_new!C227&amp;" "&amp;adb_new!D227&amp;" "&amp;adb_new!E227&amp;" "&amp;adb_new!F227</f>
        <v xml:space="preserve"> moutp e-L-ZIr c 0.94</v>
      </c>
    </row>
    <row r="228" spans="1:1" x14ac:dyDescent="0.25">
      <c r="A228" t="str">
        <f ca="1">adb_new!B228&amp;" "&amp;adb_new!C228&amp;" "&amp;adb_new!D228&amp;" "&amp;adb_new!E228&amp;" "&amp;adb_new!F228</f>
        <v xml:space="preserve"> fyear 2020  </v>
      </c>
    </row>
    <row r="229" spans="1:1" x14ac:dyDescent="0.25">
      <c r="A229" t="str">
        <f ca="1">adb_new!B229&amp;" "&amp;adb_new!C229&amp;" "&amp;adb_new!D229&amp;" "&amp;adb_new!E229&amp;" "&amp;adb_new!F229</f>
        <v xml:space="preserve"> pll c 50 </v>
      </c>
    </row>
    <row r="230" spans="1:1" x14ac:dyDescent="0.25">
      <c r="A230" t="str">
        <f ca="1">adb_new!B230&amp;" "&amp;adb_new!C230&amp;" "&amp;adb_new!D230&amp;" "&amp;adb_new!E230&amp;" "&amp;adb_new!F230</f>
        <v xml:space="preserve"> inv c 471.532580662281 </v>
      </c>
    </row>
    <row r="231" spans="1:1" x14ac:dyDescent="0.25">
      <c r="A231" t="str">
        <f ca="1">adb_new!B231&amp;" "&amp;adb_new!C231&amp;" "&amp;adb_new!D231&amp;" "&amp;adb_new!E231&amp;" "&amp;adb_new!F231</f>
        <v xml:space="preserve"> optm c 0.9918 </v>
      </c>
    </row>
    <row r="232" spans="1:1" x14ac:dyDescent="0.25">
      <c r="A232" t="str">
        <f ca="1">adb_new!B232&amp;" "&amp;adb_new!C232&amp;" "&amp;adb_new!D232&amp;" "&amp;adb_new!E232&amp;" "&amp;adb_new!F232</f>
        <v xml:space="preserve"> bdc up c 1500</v>
      </c>
    </row>
    <row r="233" spans="1:1" x14ac:dyDescent="0.25">
      <c r="A233" t="str">
        <f ca="1">adb_new!B233&amp;" "&amp;adb_new!C233&amp;" "&amp;adb_new!D233&amp;" "&amp;adb_new!E233&amp;" "&amp;adb_new!F233</f>
        <v xml:space="preserve"> bdi up c 3000</v>
      </c>
    </row>
    <row r="234" spans="1:1" x14ac:dyDescent="0.25">
      <c r="A234" t="str">
        <f ca="1">adb_new!B234&amp;" "&amp;adb_new!C234&amp;" "&amp;adb_new!D234&amp;" "&amp;adb_new!E234&amp;" "&amp;adb_new!F234</f>
        <v xml:space="preserve"> con1c 7ZZ1:tin c 1</v>
      </c>
    </row>
    <row r="235" spans="1:1" x14ac:dyDescent="0.25">
      <c r="A235" t="str">
        <f>adb_new!B235&amp;" "&amp;adb_new!C235&amp;" "&amp;adb_new!D235&amp;" "&amp;adb_new!E235&amp;" "&amp;adb_new!F235</f>
        <v xml:space="preserve">#    </v>
      </c>
    </row>
    <row r="236" spans="1:1" x14ac:dyDescent="0.25">
      <c r="A236" t="str">
        <f>adb_new!B236&amp;" "&amp;adb_new!C236&amp;" "&amp;adb_new!D236&amp;" "&amp;adb_new!E236&amp;" "&amp;adb_new!F236</f>
        <v xml:space="preserve">*    </v>
      </c>
    </row>
    <row r="237" spans="1:1" x14ac:dyDescent="0.25">
      <c r="A237" t="str">
        <f ca="1">adb_new!B237&amp;" "&amp;adb_new!C237&amp;" "&amp;adb_new!D237&amp;" "&amp;adb_new!E237&amp;" "&amp;adb_new!F237</f>
        <v xml:space="preserve">ELNU765ZIrNAr n   </v>
      </c>
    </row>
    <row r="238" spans="1:1" x14ac:dyDescent="0.25">
      <c r="A238" t="str">
        <f ca="1">adb_new!B238&amp;" "&amp;adb_new!C238&amp;" "&amp;adb_new!D238&amp;" "&amp;adb_new!E238&amp;" "&amp;adb_new!F238</f>
        <v xml:space="preserve"> minp e-L-ZIr 1 </v>
      </c>
    </row>
    <row r="239" spans="1:1" x14ac:dyDescent="0.25">
      <c r="A239" t="str">
        <f ca="1">adb_new!B239&amp;" "&amp;adb_new!C239&amp;" "&amp;adb_new!D239&amp;" "&amp;adb_new!E239&amp;" "&amp;adb_new!F239</f>
        <v xml:space="preserve"> moutp e-G-NAr c 0.94</v>
      </c>
    </row>
    <row r="240" spans="1:1" x14ac:dyDescent="0.25">
      <c r="A240" t="str">
        <f ca="1">adb_new!B240&amp;" "&amp;adb_new!C240&amp;" "&amp;adb_new!D240&amp;" "&amp;adb_new!E240&amp;" "&amp;adb_new!F240</f>
        <v xml:space="preserve"> fyear 2020  </v>
      </c>
    </row>
    <row r="241" spans="1:1" x14ac:dyDescent="0.25">
      <c r="A241" t="str">
        <f ca="1">adb_new!B241&amp;" "&amp;adb_new!C241&amp;" "&amp;adb_new!D241&amp;" "&amp;adb_new!E241&amp;" "&amp;adb_new!F241</f>
        <v xml:space="preserve"> pll c 50 </v>
      </c>
    </row>
    <row r="242" spans="1:1" x14ac:dyDescent="0.25">
      <c r="A242" t="str">
        <f ca="1">adb_new!B242&amp;" "&amp;adb_new!C242&amp;" "&amp;adb_new!D242&amp;" "&amp;adb_new!E242&amp;" "&amp;adb_new!F242</f>
        <v xml:space="preserve"> inv c 235.76629033114 </v>
      </c>
    </row>
    <row r="243" spans="1:1" x14ac:dyDescent="0.25">
      <c r="A243" t="str">
        <f ca="1">adb_new!B243&amp;" "&amp;adb_new!C243&amp;" "&amp;adb_new!D243&amp;" "&amp;adb_new!E243&amp;" "&amp;adb_new!F243</f>
        <v xml:space="preserve"> optm c 0.9918 </v>
      </c>
    </row>
    <row r="244" spans="1:1" x14ac:dyDescent="0.25">
      <c r="A244" t="str">
        <f ca="1">adb_new!B244&amp;" "&amp;adb_new!C244&amp;" "&amp;adb_new!D244&amp;" "&amp;adb_new!E244&amp;" "&amp;adb_new!F244</f>
        <v xml:space="preserve"> bdc up c 1500</v>
      </c>
    </row>
    <row r="245" spans="1:1" x14ac:dyDescent="0.25">
      <c r="A245" t="str">
        <f ca="1">adb_new!B245&amp;" "&amp;adb_new!C245&amp;" "&amp;adb_new!D245&amp;" "&amp;adb_new!E245&amp;" "&amp;adb_new!F245</f>
        <v xml:space="preserve"> bdi up c 3000</v>
      </c>
    </row>
    <row r="246" spans="1:1" x14ac:dyDescent="0.25">
      <c r="A246" t="str">
        <f ca="1">adb_new!B246&amp;" "&amp;adb_new!C246&amp;" "&amp;adb_new!D246&amp;" "&amp;adb_new!E246&amp;" "&amp;adb_new!F246</f>
        <v xml:space="preserve"> con1c 7ZN1:tin c 1</v>
      </c>
    </row>
    <row r="247" spans="1:1" x14ac:dyDescent="0.25">
      <c r="A247" t="str">
        <f>adb_new!B247&amp;" "&amp;adb_new!C247&amp;" "&amp;adb_new!D247&amp;" "&amp;adb_new!E247&amp;" "&amp;adb_new!F247</f>
        <v xml:space="preserve">#    </v>
      </c>
    </row>
    <row r="248" spans="1:1" x14ac:dyDescent="0.25">
      <c r="A248" t="str">
        <f>adb_new!B248&amp;" "&amp;adb_new!C248&amp;" "&amp;adb_new!D248&amp;" "&amp;adb_new!E248&amp;" "&amp;adb_new!F248</f>
        <v xml:space="preserve">*    </v>
      </c>
    </row>
    <row r="249" spans="1:1" x14ac:dyDescent="0.25">
      <c r="A249" t="str">
        <f ca="1">adb_new!B249&amp;" "&amp;adb_new!C249&amp;" "&amp;adb_new!D249&amp;" "&amp;adb_new!E249&amp;" "&amp;adb_new!F249</f>
        <v xml:space="preserve">ELNU765ZIrSAr k   </v>
      </c>
    </row>
    <row r="250" spans="1:1" x14ac:dyDescent="0.25">
      <c r="A250" t="str">
        <f ca="1">adb_new!B250&amp;" "&amp;adb_new!C250&amp;" "&amp;adb_new!D250&amp;" "&amp;adb_new!E250&amp;" "&amp;adb_new!F250</f>
        <v xml:space="preserve"> minp e-L-ZIr 1 </v>
      </c>
    </row>
    <row r="251" spans="1:1" x14ac:dyDescent="0.25">
      <c r="A251" t="str">
        <f ca="1">adb_new!B251&amp;" "&amp;adb_new!C251&amp;" "&amp;adb_new!D251&amp;" "&amp;adb_new!E251&amp;" "&amp;adb_new!F251</f>
        <v xml:space="preserve"> moutp e-H-SAr c 0.94</v>
      </c>
    </row>
    <row r="252" spans="1:1" x14ac:dyDescent="0.25">
      <c r="A252" t="str">
        <f ca="1">adb_new!B252&amp;" "&amp;adb_new!C252&amp;" "&amp;adb_new!D252&amp;" "&amp;adb_new!E252&amp;" "&amp;adb_new!F252</f>
        <v xml:space="preserve"> fyear 2020  </v>
      </c>
    </row>
    <row r="253" spans="1:1" x14ac:dyDescent="0.25">
      <c r="A253" t="str">
        <f ca="1">adb_new!B253&amp;" "&amp;adb_new!C253&amp;" "&amp;adb_new!D253&amp;" "&amp;adb_new!E253&amp;" "&amp;adb_new!F253</f>
        <v xml:space="preserve"> pll c 50 </v>
      </c>
    </row>
    <row r="254" spans="1:1" x14ac:dyDescent="0.25">
      <c r="A254" t="str">
        <f ca="1">adb_new!B254&amp;" "&amp;adb_new!C254&amp;" "&amp;adb_new!D254&amp;" "&amp;adb_new!E254&amp;" "&amp;adb_new!F254</f>
        <v xml:space="preserve"> inv c 235.76629033114 </v>
      </c>
    </row>
    <row r="255" spans="1:1" x14ac:dyDescent="0.25">
      <c r="A255" t="str">
        <f ca="1">adb_new!B255&amp;" "&amp;adb_new!C255&amp;" "&amp;adb_new!D255&amp;" "&amp;adb_new!E255&amp;" "&amp;adb_new!F255</f>
        <v xml:space="preserve"> optm c 0.9918 </v>
      </c>
    </row>
    <row r="256" spans="1:1" x14ac:dyDescent="0.25">
      <c r="A256" t="str">
        <f ca="1">adb_new!B256&amp;" "&amp;adb_new!C256&amp;" "&amp;adb_new!D256&amp;" "&amp;adb_new!E256&amp;" "&amp;adb_new!F256</f>
        <v xml:space="preserve"> bdc up c 1500</v>
      </c>
    </row>
    <row r="257" spans="1:1" x14ac:dyDescent="0.25">
      <c r="A257" t="str">
        <f ca="1">adb_new!B257&amp;" "&amp;adb_new!C257&amp;" "&amp;adb_new!D257&amp;" "&amp;adb_new!E257&amp;" "&amp;adb_new!F257</f>
        <v xml:space="preserve"> bdi up c 3000</v>
      </c>
    </row>
    <row r="258" spans="1:1" x14ac:dyDescent="0.25">
      <c r="A258" t="str">
        <f ca="1">adb_new!B258&amp;" "&amp;adb_new!C258&amp;" "&amp;adb_new!D258&amp;" "&amp;adb_new!E258&amp;" "&amp;adb_new!F258</f>
        <v xml:space="preserve"> con1c 7ZS1:tin c 1</v>
      </c>
    </row>
    <row r="259" spans="1:1" x14ac:dyDescent="0.25">
      <c r="A259" t="str">
        <f>adb_new!B259&amp;" "&amp;adb_new!C259&amp;" "&amp;adb_new!D259&amp;" "&amp;adb_new!E259&amp;" "&amp;adb_new!F259</f>
        <v xml:space="preserve">#    </v>
      </c>
    </row>
    <row r="260" spans="1:1" x14ac:dyDescent="0.25">
      <c r="A260" t="str">
        <f>adb_new!B260&amp;" "&amp;adb_new!C260&amp;" "&amp;adb_new!D260&amp;" "&amp;adb_new!E260&amp;" "&amp;adb_new!F260</f>
        <v xml:space="preserve">*    </v>
      </c>
    </row>
    <row r="261" spans="1:1" x14ac:dyDescent="0.25">
      <c r="A261" t="str">
        <f ca="1">adb_new!B261&amp;" "&amp;adb_new!C261&amp;" "&amp;adb_new!D261&amp;" "&amp;adb_new!E261&amp;" "&amp;adb_new!F261</f>
        <v xml:space="preserve">ELNU765ZArDRr j   </v>
      </c>
    </row>
    <row r="262" spans="1:1" x14ac:dyDescent="0.25">
      <c r="A262" t="str">
        <f ca="1">adb_new!B262&amp;" "&amp;adb_new!C262&amp;" "&amp;adb_new!D262&amp;" "&amp;adb_new!E262&amp;" "&amp;adb_new!F262</f>
        <v xml:space="preserve"> minp e-K-ZAr 1 </v>
      </c>
    </row>
    <row r="263" spans="1:1" x14ac:dyDescent="0.25">
      <c r="A263" t="str">
        <f ca="1">adb_new!B263&amp;" "&amp;adb_new!C263&amp;" "&amp;adb_new!D263&amp;" "&amp;adb_new!E263&amp;" "&amp;adb_new!F263</f>
        <v xml:space="preserve"> moutp e-C-DRr c 0.94</v>
      </c>
    </row>
    <row r="264" spans="1:1" x14ac:dyDescent="0.25">
      <c r="A264" t="str">
        <f ca="1">adb_new!B264&amp;" "&amp;adb_new!C264&amp;" "&amp;adb_new!D264&amp;" "&amp;adb_new!E264&amp;" "&amp;adb_new!F264</f>
        <v xml:space="preserve"> fyear 2020  </v>
      </c>
    </row>
    <row r="265" spans="1:1" x14ac:dyDescent="0.25">
      <c r="A265" t="str">
        <f ca="1">adb_new!B265&amp;" "&amp;adb_new!C265&amp;" "&amp;adb_new!D265&amp;" "&amp;adb_new!E265&amp;" "&amp;adb_new!F265</f>
        <v xml:space="preserve"> pll c 50 </v>
      </c>
    </row>
    <row r="266" spans="1:1" x14ac:dyDescent="0.25">
      <c r="A266" t="str">
        <f ca="1">adb_new!B266&amp;" "&amp;adb_new!C266&amp;" "&amp;adb_new!D266&amp;" "&amp;adb_new!E266&amp;" "&amp;adb_new!F266</f>
        <v xml:space="preserve"> inv c 0 </v>
      </c>
    </row>
    <row r="267" spans="1:1" x14ac:dyDescent="0.25">
      <c r="A267" t="str">
        <f ca="1">adb_new!B267&amp;" "&amp;adb_new!C267&amp;" "&amp;adb_new!D267&amp;" "&amp;adb_new!E267&amp;" "&amp;adb_new!F267</f>
        <v xml:space="preserve"> optm c 0.9918 </v>
      </c>
    </row>
    <row r="268" spans="1:1" x14ac:dyDescent="0.25">
      <c r="A268" t="str">
        <f ca="1">adb_new!B268&amp;" "&amp;adb_new!C268&amp;" "&amp;adb_new!D268&amp;" "&amp;adb_new!E268&amp;" "&amp;adb_new!F268</f>
        <v xml:space="preserve"> bdc up c 1500</v>
      </c>
    </row>
    <row r="269" spans="1:1" x14ac:dyDescent="0.25">
      <c r="A269" t="str">
        <f ca="1">adb_new!B269&amp;" "&amp;adb_new!C269&amp;" "&amp;adb_new!D269&amp;" "&amp;adb_new!E269&amp;" "&amp;adb_new!F269</f>
        <v xml:space="preserve"> bdi up c 3000</v>
      </c>
    </row>
    <row r="270" spans="1:1" x14ac:dyDescent="0.25">
      <c r="A270" t="str">
        <f ca="1">adb_new!B270&amp;" "&amp;adb_new!C270&amp;" "&amp;adb_new!D270&amp;" "&amp;adb_new!E270&amp;" "&amp;adb_new!F270</f>
        <v xml:space="preserve"> con1c 7DZ1:tin c -1</v>
      </c>
    </row>
    <row r="271" spans="1:1" x14ac:dyDescent="0.25">
      <c r="A271" t="str">
        <f>adb_new!B271&amp;" "&amp;adb_new!C271&amp;" "&amp;adb_new!D271&amp;" "&amp;adb_new!E271&amp;" "&amp;adb_new!F271</f>
        <v xml:space="preserve">#    </v>
      </c>
    </row>
    <row r="272" spans="1:1" x14ac:dyDescent="0.25">
      <c r="A272" t="str">
        <f>adb_new!B272&amp;" "&amp;adb_new!C272&amp;" "&amp;adb_new!D272&amp;" "&amp;adb_new!E272&amp;" "&amp;adb_new!F272</f>
        <v xml:space="preserve">*    </v>
      </c>
    </row>
    <row r="273" spans="1:1" x14ac:dyDescent="0.25">
      <c r="A273" t="str">
        <f ca="1">adb_new!B273&amp;" "&amp;adb_new!C273&amp;" "&amp;adb_new!D273&amp;" "&amp;adb_new!E273&amp;" "&amp;adb_new!F273</f>
        <v xml:space="preserve">ELNU765ZIrZAr l   </v>
      </c>
    </row>
    <row r="274" spans="1:1" x14ac:dyDescent="0.25">
      <c r="A274" t="str">
        <f ca="1">adb_new!B274&amp;" "&amp;adb_new!C274&amp;" "&amp;adb_new!D274&amp;" "&amp;adb_new!E274&amp;" "&amp;adb_new!F274</f>
        <v xml:space="preserve"> minp e-L-ZIr 1 </v>
      </c>
    </row>
    <row r="275" spans="1:1" x14ac:dyDescent="0.25">
      <c r="A275" t="str">
        <f ca="1">adb_new!B275&amp;" "&amp;adb_new!C275&amp;" "&amp;adb_new!D275&amp;" "&amp;adb_new!E275&amp;" "&amp;adb_new!F275</f>
        <v xml:space="preserve"> moutp e-K-ZAr c 0.94</v>
      </c>
    </row>
    <row r="276" spans="1:1" x14ac:dyDescent="0.25">
      <c r="A276" t="str">
        <f ca="1">adb_new!B276&amp;" "&amp;adb_new!C276&amp;" "&amp;adb_new!D276&amp;" "&amp;adb_new!E276&amp;" "&amp;adb_new!F276</f>
        <v xml:space="preserve"> fyear 2020  </v>
      </c>
    </row>
    <row r="277" spans="1:1" x14ac:dyDescent="0.25">
      <c r="A277" t="str">
        <f ca="1">adb_new!B277&amp;" "&amp;adb_new!C277&amp;" "&amp;adb_new!D277&amp;" "&amp;adb_new!E277&amp;" "&amp;adb_new!F277</f>
        <v xml:space="preserve"> pll c 50 </v>
      </c>
    </row>
    <row r="278" spans="1:1" x14ac:dyDescent="0.25">
      <c r="A278" t="str">
        <f ca="1">adb_new!B278&amp;" "&amp;adb_new!C278&amp;" "&amp;adb_new!D278&amp;" "&amp;adb_new!E278&amp;" "&amp;adb_new!F278</f>
        <v xml:space="preserve"> inv c 0 </v>
      </c>
    </row>
    <row r="279" spans="1:1" x14ac:dyDescent="0.25">
      <c r="A279" t="str">
        <f ca="1">adb_new!B279&amp;" "&amp;adb_new!C279&amp;" "&amp;adb_new!D279&amp;" "&amp;adb_new!E279&amp;" "&amp;adb_new!F279</f>
        <v xml:space="preserve"> optm c 0.9918 </v>
      </c>
    </row>
    <row r="280" spans="1:1" x14ac:dyDescent="0.25">
      <c r="A280" t="str">
        <f ca="1">adb_new!B280&amp;" "&amp;adb_new!C280&amp;" "&amp;adb_new!D280&amp;" "&amp;adb_new!E280&amp;" "&amp;adb_new!F280</f>
        <v xml:space="preserve"> bdc up c 1500</v>
      </c>
    </row>
    <row r="281" spans="1:1" x14ac:dyDescent="0.25">
      <c r="A281" t="str">
        <f ca="1">adb_new!B281&amp;" "&amp;adb_new!C281&amp;" "&amp;adb_new!D281&amp;" "&amp;adb_new!E281&amp;" "&amp;adb_new!F281</f>
        <v xml:space="preserve"> bdi up c 3000</v>
      </c>
    </row>
    <row r="282" spans="1:1" x14ac:dyDescent="0.25">
      <c r="A282" t="str">
        <f ca="1">adb_new!B282&amp;" "&amp;adb_new!C282&amp;" "&amp;adb_new!D282&amp;" "&amp;adb_new!E282&amp;" "&amp;adb_new!F282</f>
        <v xml:space="preserve"> con1c 7ZZ1:tin c -1</v>
      </c>
    </row>
    <row r="283" spans="1:1" x14ac:dyDescent="0.25">
      <c r="A283" t="str">
        <f>adb_new!B283&amp;" "&amp;adb_new!C283&amp;" "&amp;adb_new!D283&amp;" "&amp;adb_new!E283&amp;" "&amp;adb_new!F283</f>
        <v xml:space="preserve">#    </v>
      </c>
    </row>
    <row r="284" spans="1:1" x14ac:dyDescent="0.25">
      <c r="A284" t="str">
        <f>adb_new!B284&amp;" "&amp;adb_new!C284&amp;" "&amp;adb_new!D284&amp;" "&amp;adb_new!E284&amp;" "&amp;adb_new!F284</f>
        <v xml:space="preserve">*    </v>
      </c>
    </row>
    <row r="285" spans="1:1" x14ac:dyDescent="0.25">
      <c r="A285" t="str">
        <f ca="1">adb_new!B285&amp;" "&amp;adb_new!C285&amp;" "&amp;adb_new!D285&amp;" "&amp;adb_new!E285&amp;" "&amp;adb_new!F285</f>
        <v xml:space="preserve">ELNU765NArZIr m   </v>
      </c>
    </row>
    <row r="286" spans="1:1" x14ac:dyDescent="0.25">
      <c r="A286" t="str">
        <f ca="1">adb_new!B286&amp;" "&amp;adb_new!C286&amp;" "&amp;adb_new!D286&amp;" "&amp;adb_new!E286&amp;" "&amp;adb_new!F286</f>
        <v xml:space="preserve"> minp e-G-NAr 1 </v>
      </c>
    </row>
    <row r="287" spans="1:1" x14ac:dyDescent="0.25">
      <c r="A287" t="str">
        <f ca="1">adb_new!B287&amp;" "&amp;adb_new!C287&amp;" "&amp;adb_new!D287&amp;" "&amp;adb_new!E287&amp;" "&amp;adb_new!F287</f>
        <v xml:space="preserve"> moutp e-L-ZIr c 0.94</v>
      </c>
    </row>
    <row r="288" spans="1:1" x14ac:dyDescent="0.25">
      <c r="A288" t="str">
        <f ca="1">adb_new!B288&amp;" "&amp;adb_new!C288&amp;" "&amp;adb_new!D288&amp;" "&amp;adb_new!E288&amp;" "&amp;adb_new!F288</f>
        <v xml:space="preserve"> fyear 2020  </v>
      </c>
    </row>
    <row r="289" spans="1:1" x14ac:dyDescent="0.25">
      <c r="A289" t="str">
        <f ca="1">adb_new!B289&amp;" "&amp;adb_new!C289&amp;" "&amp;adb_new!D289&amp;" "&amp;adb_new!E289&amp;" "&amp;adb_new!F289</f>
        <v xml:space="preserve"> pll c 50 </v>
      </c>
    </row>
    <row r="290" spans="1:1" x14ac:dyDescent="0.25">
      <c r="A290" t="str">
        <f ca="1">adb_new!B290&amp;" "&amp;adb_new!C290&amp;" "&amp;adb_new!D290&amp;" "&amp;adb_new!E290&amp;" "&amp;adb_new!F290</f>
        <v xml:space="preserve"> inv c 0 </v>
      </c>
    </row>
    <row r="291" spans="1:1" x14ac:dyDescent="0.25">
      <c r="A291" t="str">
        <f ca="1">adb_new!B291&amp;" "&amp;adb_new!C291&amp;" "&amp;adb_new!D291&amp;" "&amp;adb_new!E291&amp;" "&amp;adb_new!F291</f>
        <v xml:space="preserve"> optm c 0.9918 </v>
      </c>
    </row>
    <row r="292" spans="1:1" x14ac:dyDescent="0.25">
      <c r="A292" t="str">
        <f ca="1">adb_new!B292&amp;" "&amp;adb_new!C292&amp;" "&amp;adb_new!D292&amp;" "&amp;adb_new!E292&amp;" "&amp;adb_new!F292</f>
        <v xml:space="preserve"> bdc up c 1500</v>
      </c>
    </row>
    <row r="293" spans="1:1" x14ac:dyDescent="0.25">
      <c r="A293" t="str">
        <f ca="1">adb_new!B293&amp;" "&amp;adb_new!C293&amp;" "&amp;adb_new!D293&amp;" "&amp;adb_new!E293&amp;" "&amp;adb_new!F293</f>
        <v xml:space="preserve"> bdi up c 3000</v>
      </c>
    </row>
    <row r="294" spans="1:1" x14ac:dyDescent="0.25">
      <c r="A294" t="str">
        <f ca="1">adb_new!B294&amp;" "&amp;adb_new!C294&amp;" "&amp;adb_new!D294&amp;" "&amp;adb_new!E294&amp;" "&amp;adb_new!F294</f>
        <v xml:space="preserve"> con1c 7ZN1:tin c -1</v>
      </c>
    </row>
    <row r="295" spans="1:1" x14ac:dyDescent="0.25">
      <c r="A295" t="str">
        <f>adb_new!B295&amp;" "&amp;adb_new!C295&amp;" "&amp;adb_new!D295&amp;" "&amp;adb_new!E295&amp;" "&amp;adb_new!F295</f>
        <v xml:space="preserve">#    </v>
      </c>
    </row>
    <row r="296" spans="1:1" x14ac:dyDescent="0.25">
      <c r="A296" t="str">
        <f>adb_new!B296&amp;" "&amp;adb_new!C296&amp;" "&amp;adb_new!D296&amp;" "&amp;adb_new!E296&amp;" "&amp;adb_new!F296</f>
        <v xml:space="preserve">*    </v>
      </c>
    </row>
    <row r="297" spans="1:1" x14ac:dyDescent="0.25">
      <c r="A297" t="str">
        <f ca="1">adb_new!B297&amp;" "&amp;adb_new!C297&amp;" "&amp;adb_new!D297&amp;" "&amp;adb_new!E297&amp;" "&amp;adb_new!F297</f>
        <v xml:space="preserve">ELNU765SArZIr n   </v>
      </c>
    </row>
    <row r="298" spans="1:1" x14ac:dyDescent="0.25">
      <c r="A298" t="str">
        <f ca="1">adb_new!B298&amp;" "&amp;adb_new!C298&amp;" "&amp;adb_new!D298&amp;" "&amp;adb_new!E298&amp;" "&amp;adb_new!F298</f>
        <v xml:space="preserve"> minp e-H-SAr 1 </v>
      </c>
    </row>
    <row r="299" spans="1:1" x14ac:dyDescent="0.25">
      <c r="A299" t="str">
        <f ca="1">adb_new!B299&amp;" "&amp;adb_new!C299&amp;" "&amp;adb_new!D299&amp;" "&amp;adb_new!E299&amp;" "&amp;adb_new!F299</f>
        <v xml:space="preserve"> moutp e-L-ZIr c 0.94</v>
      </c>
    </row>
    <row r="300" spans="1:1" x14ac:dyDescent="0.25">
      <c r="A300" t="str">
        <f ca="1">adb_new!B300&amp;" "&amp;adb_new!C300&amp;" "&amp;adb_new!D300&amp;" "&amp;adb_new!E300&amp;" "&amp;adb_new!F300</f>
        <v xml:space="preserve"> fyear 2020  </v>
      </c>
    </row>
    <row r="301" spans="1:1" x14ac:dyDescent="0.25">
      <c r="A301" t="str">
        <f ca="1">adb_new!B301&amp;" "&amp;adb_new!C301&amp;" "&amp;adb_new!D301&amp;" "&amp;adb_new!E301&amp;" "&amp;adb_new!F301</f>
        <v xml:space="preserve"> pll c 51 </v>
      </c>
    </row>
    <row r="302" spans="1:1" x14ac:dyDescent="0.25">
      <c r="A302" t="str">
        <f ca="1">adb_new!B302&amp;" "&amp;adb_new!C302&amp;" "&amp;adb_new!D302&amp;" "&amp;adb_new!E302&amp;" "&amp;adb_new!F302</f>
        <v xml:space="preserve"> inv c 0 </v>
      </c>
    </row>
    <row r="303" spans="1:1" x14ac:dyDescent="0.25">
      <c r="A303" t="str">
        <f ca="1">adb_new!B303&amp;" "&amp;adb_new!C303&amp;" "&amp;adb_new!D303&amp;" "&amp;adb_new!E303&amp;" "&amp;adb_new!F303</f>
        <v xml:space="preserve"> optm c 0.9918 </v>
      </c>
    </row>
    <row r="304" spans="1:1" x14ac:dyDescent="0.25">
      <c r="A304" t="str">
        <f ca="1">adb_new!B304&amp;" "&amp;adb_new!C304&amp;" "&amp;adb_new!D304&amp;" "&amp;adb_new!E304&amp;" "&amp;adb_new!F304</f>
        <v xml:space="preserve"> bdc up c 1500</v>
      </c>
    </row>
    <row r="305" spans="1:8" x14ac:dyDescent="0.25">
      <c r="A305" t="str">
        <f ca="1">adb_new!B305&amp;" "&amp;adb_new!C305&amp;" "&amp;adb_new!D305&amp;" "&amp;adb_new!E305&amp;" "&amp;adb_new!F305</f>
        <v xml:space="preserve"> bdi up c 3000</v>
      </c>
    </row>
    <row r="306" spans="1:8" x14ac:dyDescent="0.25">
      <c r="A306" t="str">
        <f ca="1">adb_new!B306&amp;" "&amp;adb_new!C306&amp;" "&amp;adb_new!D306&amp;" "&amp;adb_new!E306&amp;" "&amp;adb_new!F306</f>
        <v xml:space="preserve"> con1c 7ZS1:tin c -1</v>
      </c>
    </row>
    <row r="307" spans="1:8" x14ac:dyDescent="0.25">
      <c r="A307" t="str">
        <f>adb_new!B307&amp;" "&amp;adb_new!C307&amp;" "&amp;adb_new!D307&amp;" "&amp;adb_new!E307&amp;" "&amp;adb_new!F307</f>
        <v xml:space="preserve">#    </v>
      </c>
    </row>
    <row r="308" spans="1:8" x14ac:dyDescent="0.25">
      <c r="A308" t="str">
        <f>adb_new!B308&amp;" "&amp;adb_new!C308&amp;" "&amp;adb_new!D308&amp;" "&amp;adb_new!E308&amp;" "&amp;adb_new!F308</f>
        <v xml:space="preserve">*    </v>
      </c>
      <c r="H308" s="87" t="s">
        <v>241</v>
      </c>
    </row>
    <row r="309" spans="1:8" x14ac:dyDescent="0.25">
      <c r="A309" t="str">
        <f ca="1">adb_new!B309&amp;" "&amp;adb_new!C309&amp;" "&amp;adb_new!D309&amp;" "&amp;adb_new!E309&amp;" "&amp;adb_new!F309</f>
        <v xml:space="preserve">ELNUothANrDRr k   </v>
      </c>
    </row>
    <row r="310" spans="1:8" x14ac:dyDescent="0.25">
      <c r="A310" t="str">
        <f ca="1">adb_new!B310&amp;" "&amp;adb_new!C310&amp;" "&amp;adb_new!D310&amp;" "&amp;adb_new!E310&amp;" "&amp;adb_new!F310</f>
        <v xml:space="preserve"> minp e-A-ANr 1 </v>
      </c>
    </row>
    <row r="311" spans="1:8" x14ac:dyDescent="0.25">
      <c r="A311" t="str">
        <f ca="1">adb_new!B311&amp;" "&amp;adb_new!C311&amp;" "&amp;adb_new!D311&amp;" "&amp;adb_new!E311&amp;" "&amp;adb_new!F311</f>
        <v xml:space="preserve"> moutp e-C-DRr c 0.98</v>
      </c>
    </row>
    <row r="312" spans="1:8" x14ac:dyDescent="0.25">
      <c r="A312" t="str">
        <f ca="1">adb_new!B312&amp;" "&amp;adb_new!C312&amp;" "&amp;adb_new!D312&amp;" "&amp;adb_new!E312&amp;" "&amp;adb_new!F312</f>
        <v xml:space="preserve"> fyear 2016  </v>
      </c>
    </row>
    <row r="313" spans="1:8" x14ac:dyDescent="0.25">
      <c r="A313" t="str">
        <f ca="1">adb_new!B313&amp;" "&amp;adb_new!C313&amp;" "&amp;adb_new!D313&amp;" "&amp;adb_new!E313&amp;" "&amp;adb_new!F313</f>
        <v xml:space="preserve"> pll c 50 </v>
      </c>
    </row>
    <row r="314" spans="1:8" x14ac:dyDescent="0.25">
      <c r="A314" t="str">
        <f ca="1">adb_new!B314&amp;" "&amp;adb_new!C314&amp;" "&amp;adb_new!D314&amp;" "&amp;adb_new!E314&amp;" "&amp;adb_new!F314</f>
        <v xml:space="preserve"> inv c 167.501232630715 </v>
      </c>
    </row>
    <row r="315" spans="1:8" x14ac:dyDescent="0.25">
      <c r="A315" t="str">
        <f ca="1">adb_new!B315&amp;" "&amp;adb_new!C315&amp;" "&amp;adb_new!D315&amp;" "&amp;adb_new!E315&amp;" "&amp;adb_new!F315</f>
        <v xml:space="preserve"> optm c 0.9954 </v>
      </c>
    </row>
    <row r="316" spans="1:8" x14ac:dyDescent="0.25">
      <c r="A316" t="str">
        <f ca="1">adb_new!B316&amp;" "&amp;adb_new!C316&amp;" "&amp;adb_new!D316&amp;" "&amp;adb_new!E316&amp;" "&amp;adb_new!F316</f>
        <v xml:space="preserve"> bdc up c 600</v>
      </c>
    </row>
    <row r="317" spans="1:8" x14ac:dyDescent="0.25">
      <c r="A317" t="str">
        <f ca="1">adb_new!B317&amp;" "&amp;adb_new!C317&amp;" "&amp;adb_new!D317&amp;" "&amp;adb_new!E317&amp;" "&amp;adb_new!F317</f>
        <v xml:space="preserve"> bdi up c 600</v>
      </c>
    </row>
    <row r="318" spans="1:8" x14ac:dyDescent="0.25">
      <c r="A318" t="str">
        <f ca="1">adb_new!B318&amp;" "&amp;adb_new!C318&amp;" "&amp;adb_new!D318&amp;" "&amp;adb_new!E318&amp;" "&amp;adb_new!F318</f>
        <v xml:space="preserve"> con1c oAD1:tin c 1</v>
      </c>
    </row>
    <row r="319" spans="1:8" x14ac:dyDescent="0.25">
      <c r="A319" t="str">
        <f>adb_new!B319&amp;" "&amp;adb_new!C319&amp;" "&amp;adb_new!D319&amp;" "&amp;adb_new!E319&amp;" "&amp;adb_new!F319</f>
        <v xml:space="preserve">#    </v>
      </c>
    </row>
    <row r="320" spans="1:8" x14ac:dyDescent="0.25">
      <c r="A320" t="str">
        <f>adb_new!B320&amp;" "&amp;adb_new!C320&amp;" "&amp;adb_new!D320&amp;" "&amp;adb_new!E320&amp;" "&amp;adb_new!F320</f>
        <v xml:space="preserve">*    </v>
      </c>
    </row>
    <row r="321" spans="1:1" x14ac:dyDescent="0.25">
      <c r="A321" t="str">
        <f ca="1">adb_new!B321&amp;" "&amp;adb_new!C321&amp;" "&amp;adb_new!D321&amp;" "&amp;adb_new!E321&amp;" "&amp;adb_new!F321</f>
        <v xml:space="preserve">ELNUothBOrSAr l   </v>
      </c>
    </row>
    <row r="322" spans="1:1" x14ac:dyDescent="0.25">
      <c r="A322" t="str">
        <f ca="1">adb_new!B322&amp;" "&amp;adb_new!C322&amp;" "&amp;adb_new!D322&amp;" "&amp;adb_new!E322&amp;" "&amp;adb_new!F322</f>
        <v xml:space="preserve"> minp e-B-BOr 1 </v>
      </c>
    </row>
    <row r="323" spans="1:1" x14ac:dyDescent="0.25">
      <c r="A323" t="str">
        <f ca="1">adb_new!B323&amp;" "&amp;adb_new!C323&amp;" "&amp;adb_new!D323&amp;" "&amp;adb_new!E323&amp;" "&amp;adb_new!F323</f>
        <v xml:space="preserve"> moutp e-H-SAr c 0.98</v>
      </c>
    </row>
    <row r="324" spans="1:1" x14ac:dyDescent="0.25">
      <c r="A324" t="str">
        <f ca="1">adb_new!B324&amp;" "&amp;adb_new!C324&amp;" "&amp;adb_new!D324&amp;" "&amp;adb_new!E324&amp;" "&amp;adb_new!F324</f>
        <v xml:space="preserve"> fyear 2012  </v>
      </c>
    </row>
    <row r="325" spans="1:1" x14ac:dyDescent="0.25">
      <c r="A325" t="str">
        <f ca="1">adb_new!B325&amp;" "&amp;adb_new!C325&amp;" "&amp;adb_new!D325&amp;" "&amp;adb_new!E325&amp;" "&amp;adb_new!F325</f>
        <v xml:space="preserve"> pll c 50 </v>
      </c>
    </row>
    <row r="326" spans="1:1" x14ac:dyDescent="0.25">
      <c r="A326" t="str">
        <f ca="1">adb_new!B326&amp;" "&amp;adb_new!C326&amp;" "&amp;adb_new!D326&amp;" "&amp;adb_new!E326&amp;" "&amp;adb_new!F326</f>
        <v xml:space="preserve"> inv c 104.594499710542 </v>
      </c>
    </row>
    <row r="327" spans="1:1" x14ac:dyDescent="0.25">
      <c r="A327" t="str">
        <f ca="1">adb_new!B327&amp;" "&amp;adb_new!C327&amp;" "&amp;adb_new!D327&amp;" "&amp;adb_new!E327&amp;" "&amp;adb_new!F327</f>
        <v xml:space="preserve"> optm c 0.9963 </v>
      </c>
    </row>
    <row r="328" spans="1:1" x14ac:dyDescent="0.25">
      <c r="A328" t="str">
        <f ca="1">adb_new!B328&amp;" "&amp;adb_new!C328&amp;" "&amp;adb_new!D328&amp;" "&amp;adb_new!E328&amp;" "&amp;adb_new!F328</f>
        <v xml:space="preserve"> bdc up c 500</v>
      </c>
    </row>
    <row r="329" spans="1:1" x14ac:dyDescent="0.25">
      <c r="A329" t="str">
        <f ca="1">adb_new!B329&amp;" "&amp;adb_new!C329&amp;" "&amp;adb_new!D329&amp;" "&amp;adb_new!E329&amp;" "&amp;adb_new!F329</f>
        <v xml:space="preserve"> bdi up c 500</v>
      </c>
    </row>
    <row r="330" spans="1:1" x14ac:dyDescent="0.25">
      <c r="A330" t="str">
        <f ca="1">adb_new!B330&amp;" "&amp;adb_new!C330&amp;" "&amp;adb_new!D330&amp;" "&amp;adb_new!E330&amp;" "&amp;adb_new!F330</f>
        <v xml:space="preserve"> con1c oBS1:tin c 1</v>
      </c>
    </row>
    <row r="331" spans="1:1" x14ac:dyDescent="0.25">
      <c r="A331" t="str">
        <f>adb_new!B331&amp;" "&amp;adb_new!C331&amp;" "&amp;adb_new!D331&amp;" "&amp;adb_new!E331&amp;" "&amp;adb_new!F331</f>
        <v xml:space="preserve">#    </v>
      </c>
    </row>
    <row r="332" spans="1:1" x14ac:dyDescent="0.25">
      <c r="A332" t="str">
        <f>adb_new!B332&amp;" "&amp;adb_new!C332&amp;" "&amp;adb_new!D332&amp;" "&amp;adb_new!E332&amp;" "&amp;adb_new!F332</f>
        <v xml:space="preserve">*    </v>
      </c>
    </row>
    <row r="333" spans="1:1" x14ac:dyDescent="0.25">
      <c r="A333" t="str">
        <f ca="1">adb_new!B333&amp;" "&amp;adb_new!C333&amp;" "&amp;adb_new!D333&amp;" "&amp;adb_new!E333&amp;" "&amp;adb_new!F333</f>
        <v xml:space="preserve">ELNUothDRrZAr m   </v>
      </c>
    </row>
    <row r="334" spans="1:1" x14ac:dyDescent="0.25">
      <c r="A334" t="str">
        <f ca="1">adb_new!B334&amp;" "&amp;adb_new!C334&amp;" "&amp;adb_new!D334&amp;" "&amp;adb_new!E334&amp;" "&amp;adb_new!F334</f>
        <v xml:space="preserve"> minp e-C-DRr 1 </v>
      </c>
    </row>
    <row r="335" spans="1:1" x14ac:dyDescent="0.25">
      <c r="A335" t="str">
        <f ca="1">adb_new!B335&amp;" "&amp;adb_new!C335&amp;" "&amp;adb_new!D335&amp;" "&amp;adb_new!E335&amp;" "&amp;adb_new!F335</f>
        <v xml:space="preserve"> moutp e-K-ZAr c 0.99</v>
      </c>
    </row>
    <row r="336" spans="1:1" x14ac:dyDescent="0.25">
      <c r="A336" t="str">
        <f ca="1">adb_new!B336&amp;" "&amp;adb_new!C336&amp;" "&amp;adb_new!D336&amp;" "&amp;adb_new!E336&amp;" "&amp;adb_new!F336</f>
        <v xml:space="preserve"> fyear 2017  </v>
      </c>
    </row>
    <row r="337" spans="1:1" x14ac:dyDescent="0.25">
      <c r="A337" t="str">
        <f ca="1">adb_new!B337&amp;" "&amp;adb_new!C337&amp;" "&amp;adb_new!D337&amp;" "&amp;adb_new!E337&amp;" "&amp;adb_new!F337</f>
        <v xml:space="preserve"> pll c 50 </v>
      </c>
    </row>
    <row r="338" spans="1:1" x14ac:dyDescent="0.25">
      <c r="A338" t="str">
        <f ca="1">adb_new!B338&amp;" "&amp;adb_new!C338&amp;" "&amp;adb_new!D338&amp;" "&amp;adb_new!E338&amp;" "&amp;adb_new!F338</f>
        <v xml:space="preserve"> inv c 75.2308799147548 </v>
      </c>
    </row>
    <row r="339" spans="1:1" x14ac:dyDescent="0.25">
      <c r="A339" t="str">
        <f ca="1">adb_new!B339&amp;" "&amp;adb_new!C339&amp;" "&amp;adb_new!D339&amp;" "&amp;adb_new!E339&amp;" "&amp;adb_new!F339</f>
        <v xml:space="preserve"> optm c 0.9954 </v>
      </c>
    </row>
    <row r="340" spans="1:1" x14ac:dyDescent="0.25">
      <c r="A340" t="str">
        <f ca="1">adb_new!B340&amp;" "&amp;adb_new!C340&amp;" "&amp;adb_new!D340&amp;" "&amp;adb_new!E340&amp;" "&amp;adb_new!F340</f>
        <v xml:space="preserve"> bdc up c 500</v>
      </c>
    </row>
    <row r="341" spans="1:1" x14ac:dyDescent="0.25">
      <c r="A341" t="str">
        <f ca="1">adb_new!B341&amp;" "&amp;adb_new!C341&amp;" "&amp;adb_new!D341&amp;" "&amp;adb_new!E341&amp;" "&amp;adb_new!F341</f>
        <v xml:space="preserve"> bdi up c 500</v>
      </c>
    </row>
    <row r="342" spans="1:1" x14ac:dyDescent="0.25">
      <c r="A342" t="str">
        <f ca="1">adb_new!B342&amp;" "&amp;adb_new!C342&amp;" "&amp;adb_new!D342&amp;" "&amp;adb_new!E342&amp;" "&amp;adb_new!F342</f>
        <v xml:space="preserve"> con1c oDZ1:tin c 1</v>
      </c>
    </row>
    <row r="343" spans="1:1" x14ac:dyDescent="0.25">
      <c r="A343" t="str">
        <f>adb_new!B343&amp;" "&amp;adb_new!C343&amp;" "&amp;adb_new!D343&amp;" "&amp;adb_new!E343&amp;" "&amp;adb_new!F343</f>
        <v xml:space="preserve">#    </v>
      </c>
    </row>
    <row r="344" spans="1:1" x14ac:dyDescent="0.25">
      <c r="A344" t="str">
        <f>adb_new!B344&amp;" "&amp;adb_new!C344&amp;" "&amp;adb_new!D344&amp;" "&amp;adb_new!E344&amp;" "&amp;adb_new!F344</f>
        <v xml:space="preserve">*    </v>
      </c>
    </row>
    <row r="345" spans="1:1" x14ac:dyDescent="0.25">
      <c r="A345" t="str">
        <f ca="1">adb_new!B345&amp;" "&amp;adb_new!C345&amp;" "&amp;adb_new!D345&amp;" "&amp;adb_new!E345&amp;" "&amp;adb_new!F345</f>
        <v xml:space="preserve">ELNUothLErSAr m   </v>
      </c>
    </row>
    <row r="346" spans="1:1" x14ac:dyDescent="0.25">
      <c r="A346" t="str">
        <f ca="1">adb_new!B346&amp;" "&amp;adb_new!C346&amp;" "&amp;adb_new!D346&amp;" "&amp;adb_new!E346&amp;" "&amp;adb_new!F346</f>
        <v xml:space="preserve"> minp e-D-LEr 1 </v>
      </c>
    </row>
    <row r="347" spans="1:1" x14ac:dyDescent="0.25">
      <c r="A347" t="str">
        <f ca="1">adb_new!B347&amp;" "&amp;adb_new!C347&amp;" "&amp;adb_new!D347&amp;" "&amp;adb_new!E347&amp;" "&amp;adb_new!F347</f>
        <v xml:space="preserve"> moutp e-H-SAr c 1</v>
      </c>
    </row>
    <row r="348" spans="1:1" x14ac:dyDescent="0.25">
      <c r="A348" t="str">
        <f ca="1">adb_new!B348&amp;" "&amp;adb_new!C348&amp;" "&amp;adb_new!D348&amp;" "&amp;adb_new!E348&amp;" "&amp;adb_new!F348</f>
        <v xml:space="preserve"> fyear 2015  </v>
      </c>
    </row>
    <row r="349" spans="1:1" x14ac:dyDescent="0.25">
      <c r="A349" t="str">
        <f ca="1">adb_new!B349&amp;" "&amp;adb_new!C349&amp;" "&amp;adb_new!D349&amp;" "&amp;adb_new!E349&amp;" "&amp;adb_new!F349</f>
        <v xml:space="preserve"> pll c 50 </v>
      </c>
    </row>
    <row r="350" spans="1:1" x14ac:dyDescent="0.25">
      <c r="A350" t="str">
        <f ca="1">adb_new!B350&amp;" "&amp;adb_new!C350&amp;" "&amp;adb_new!D350&amp;" "&amp;adb_new!E350&amp;" "&amp;adb_new!F350</f>
        <v xml:space="preserve"> inv c 53.5832478025319 </v>
      </c>
    </row>
    <row r="351" spans="1:1" x14ac:dyDescent="0.25">
      <c r="A351" t="str">
        <f ca="1">adb_new!B351&amp;" "&amp;adb_new!C351&amp;" "&amp;adb_new!D351&amp;" "&amp;adb_new!E351&amp;" "&amp;adb_new!F351</f>
        <v xml:space="preserve"> optm c 1 </v>
      </c>
    </row>
    <row r="352" spans="1:1" x14ac:dyDescent="0.25">
      <c r="A352" t="str">
        <f ca="1">adb_new!B352&amp;" "&amp;adb_new!C352&amp;" "&amp;adb_new!D352&amp;" "&amp;adb_new!E352&amp;" "&amp;adb_new!F352</f>
        <v xml:space="preserve"> bdc up c 130</v>
      </c>
    </row>
    <row r="353" spans="1:1" x14ac:dyDescent="0.25">
      <c r="A353" t="str">
        <f ca="1">adb_new!B353&amp;" "&amp;adb_new!C353&amp;" "&amp;adb_new!D353&amp;" "&amp;adb_new!E353&amp;" "&amp;adb_new!F353</f>
        <v xml:space="preserve"> bdi up c 130</v>
      </c>
    </row>
    <row r="354" spans="1:1" x14ac:dyDescent="0.25">
      <c r="A354" t="str">
        <f ca="1">adb_new!B354&amp;" "&amp;adb_new!C354&amp;" "&amp;adb_new!D354&amp;" "&amp;adb_new!E354&amp;" "&amp;adb_new!F354</f>
        <v xml:space="preserve"> con1c oLS1:tin c 1</v>
      </c>
    </row>
    <row r="355" spans="1:1" x14ac:dyDescent="0.25">
      <c r="A355" t="str">
        <f>adb_new!B355&amp;" "&amp;adb_new!C355&amp;" "&amp;adb_new!D355&amp;" "&amp;adb_new!E355&amp;" "&amp;adb_new!F355</f>
        <v xml:space="preserve">#    </v>
      </c>
    </row>
    <row r="356" spans="1:1" x14ac:dyDescent="0.25">
      <c r="A356" t="str">
        <f>adb_new!B356&amp;" "&amp;adb_new!C356&amp;" "&amp;adb_new!D356&amp;" "&amp;adb_new!E356&amp;" "&amp;adb_new!F356</f>
        <v xml:space="preserve">*    </v>
      </c>
    </row>
    <row r="357" spans="1:1" x14ac:dyDescent="0.25">
      <c r="A357" t="str">
        <f ca="1">adb_new!B357&amp;" "&amp;adb_new!C357&amp;" "&amp;adb_new!D357&amp;" "&amp;adb_new!E357&amp;" "&amp;adb_new!F357</f>
        <v xml:space="preserve">ELNUothMArMOrps i   </v>
      </c>
    </row>
    <row r="358" spans="1:1" x14ac:dyDescent="0.25">
      <c r="A358" t="str">
        <f ca="1">adb_new!B358&amp;" "&amp;adb_new!C358&amp;" "&amp;adb_new!D358&amp;" "&amp;adb_new!E358&amp;" "&amp;adb_new!F358</f>
        <v xml:space="preserve"> minp e-E-MAr 1 </v>
      </c>
    </row>
    <row r="359" spans="1:1" x14ac:dyDescent="0.25">
      <c r="A359" t="str">
        <f ca="1">adb_new!B359&amp;" "&amp;adb_new!C359&amp;" "&amp;adb_new!D359&amp;" "&amp;adb_new!E359&amp;" "&amp;adb_new!F359</f>
        <v xml:space="preserve"> moutp e-F-MOr c 0.98</v>
      </c>
    </row>
    <row r="360" spans="1:1" x14ac:dyDescent="0.25">
      <c r="A360" t="str">
        <f ca="1">adb_new!B360&amp;" "&amp;adb_new!C360&amp;" "&amp;adb_new!D360&amp;" "&amp;adb_new!E360&amp;" "&amp;adb_new!F360</f>
        <v xml:space="preserve"> fyear 2017  </v>
      </c>
    </row>
    <row r="361" spans="1:1" x14ac:dyDescent="0.25">
      <c r="A361" t="str">
        <f ca="1">adb_new!B361&amp;" "&amp;adb_new!C361&amp;" "&amp;adb_new!D361&amp;" "&amp;adb_new!E361&amp;" "&amp;adb_new!F361</f>
        <v xml:space="preserve"> pll c 50 </v>
      </c>
    </row>
    <row r="362" spans="1:1" x14ac:dyDescent="0.25">
      <c r="A362" t="str">
        <f ca="1">adb_new!B362&amp;" "&amp;adb_new!C362&amp;" "&amp;adb_new!D362&amp;" "&amp;adb_new!E362&amp;" "&amp;adb_new!F362</f>
        <v xml:space="preserve"> inv c 105.237498684173 </v>
      </c>
    </row>
    <row r="363" spans="1:1" x14ac:dyDescent="0.25">
      <c r="A363" t="str">
        <f ca="1">adb_new!B363&amp;" "&amp;adb_new!C363&amp;" "&amp;adb_new!D363&amp;" "&amp;adb_new!E363&amp;" "&amp;adb_new!F363</f>
        <v xml:space="preserve"> optm c 0.9954 </v>
      </c>
    </row>
    <row r="364" spans="1:1" x14ac:dyDescent="0.25">
      <c r="A364" t="str">
        <f ca="1">adb_new!B364&amp;" "&amp;adb_new!C364&amp;" "&amp;adb_new!D364&amp;" "&amp;adb_new!E364&amp;" "&amp;adb_new!F364</f>
        <v xml:space="preserve"> bdc up c 600</v>
      </c>
    </row>
    <row r="365" spans="1:1" x14ac:dyDescent="0.25">
      <c r="A365" t="str">
        <f ca="1">adb_new!B365&amp;" "&amp;adb_new!C365&amp;" "&amp;adb_new!D365&amp;" "&amp;adb_new!E365&amp;" "&amp;adb_new!F365</f>
        <v xml:space="preserve"> bdi up c 600</v>
      </c>
    </row>
    <row r="366" spans="1:1" x14ac:dyDescent="0.25">
      <c r="A366" t="str">
        <f ca="1">adb_new!B366&amp;" "&amp;adb_new!C366&amp;" "&amp;adb_new!D366&amp;" "&amp;adb_new!E366&amp;" "&amp;adb_new!F366</f>
        <v xml:space="preserve"> con1c oMM1:tin c 1</v>
      </c>
    </row>
    <row r="367" spans="1:1" x14ac:dyDescent="0.25">
      <c r="A367" t="str">
        <f>adb_new!B367&amp;" "&amp;adb_new!C367&amp;" "&amp;adb_new!D367&amp;" "&amp;adb_new!E367&amp;" "&amp;adb_new!F367</f>
        <v xml:space="preserve">#    </v>
      </c>
    </row>
    <row r="368" spans="1:1" x14ac:dyDescent="0.25">
      <c r="A368" t="str">
        <f>adb_new!B368&amp;" "&amp;adb_new!C368&amp;" "&amp;adb_new!D368&amp;" "&amp;adb_new!E368&amp;" "&amp;adb_new!F368</f>
        <v xml:space="preserve">*    </v>
      </c>
    </row>
    <row r="369" spans="1:1" x14ac:dyDescent="0.25">
      <c r="A369" t="str">
        <f ca="1">adb_new!B369&amp;" "&amp;adb_new!C369&amp;" "&amp;adb_new!D369&amp;" "&amp;adb_new!E369&amp;" "&amp;adb_new!F369</f>
        <v xml:space="preserve">ELNUothMArMOrpm j   </v>
      </c>
    </row>
    <row r="370" spans="1:1" x14ac:dyDescent="0.25">
      <c r="A370" t="str">
        <f ca="1">adb_new!B370&amp;" "&amp;adb_new!C370&amp;" "&amp;adb_new!D370&amp;" "&amp;adb_new!E370&amp;" "&amp;adb_new!F370</f>
        <v xml:space="preserve"> minp e-E-MAr 1 </v>
      </c>
    </row>
    <row r="371" spans="1:1" x14ac:dyDescent="0.25">
      <c r="A371" t="str">
        <f ca="1">adb_new!B371&amp;" "&amp;adb_new!C371&amp;" "&amp;adb_new!D371&amp;" "&amp;adb_new!E371&amp;" "&amp;adb_new!F371</f>
        <v xml:space="preserve"> moutp e-F-MOr c 0.97</v>
      </c>
    </row>
    <row r="372" spans="1:1" x14ac:dyDescent="0.25">
      <c r="A372" t="str">
        <f ca="1">adb_new!B372&amp;" "&amp;adb_new!C372&amp;" "&amp;adb_new!D372&amp;" "&amp;adb_new!E372&amp;" "&amp;adb_new!F372</f>
        <v xml:space="preserve"> fyear 2015  </v>
      </c>
    </row>
    <row r="373" spans="1:1" x14ac:dyDescent="0.25">
      <c r="A373" t="str">
        <f ca="1">adb_new!B373&amp;" "&amp;adb_new!C373&amp;" "&amp;adb_new!D373&amp;" "&amp;adb_new!E373&amp;" "&amp;adb_new!F373</f>
        <v xml:space="preserve"> pll c 50 </v>
      </c>
    </row>
    <row r="374" spans="1:1" x14ac:dyDescent="0.25">
      <c r="A374" t="str">
        <f ca="1">adb_new!B374&amp;" "&amp;adb_new!C374&amp;" "&amp;adb_new!D374&amp;" "&amp;adb_new!E374&amp;" "&amp;adb_new!F374</f>
        <v xml:space="preserve"> inv c 125.384799857925 </v>
      </c>
    </row>
    <row r="375" spans="1:1" x14ac:dyDescent="0.25">
      <c r="A375" t="str">
        <f ca="1">adb_new!B375&amp;" "&amp;adb_new!C375&amp;" "&amp;adb_new!D375&amp;" "&amp;adb_new!E375&amp;" "&amp;adb_new!F375</f>
        <v xml:space="preserve"> optm c 0.996 </v>
      </c>
    </row>
    <row r="376" spans="1:1" x14ac:dyDescent="0.25">
      <c r="A376" t="str">
        <f ca="1">adb_new!B376&amp;" "&amp;adb_new!C376&amp;" "&amp;adb_new!D376&amp;" "&amp;adb_new!E376&amp;" "&amp;adb_new!F376</f>
        <v xml:space="preserve"> bdc up c 300</v>
      </c>
    </row>
    <row r="377" spans="1:1" x14ac:dyDescent="0.25">
      <c r="A377" t="str">
        <f ca="1">adb_new!B377&amp;" "&amp;adb_new!C377&amp;" "&amp;adb_new!D377&amp;" "&amp;adb_new!E377&amp;" "&amp;adb_new!F377</f>
        <v xml:space="preserve"> bdi up c 300</v>
      </c>
    </row>
    <row r="378" spans="1:1" x14ac:dyDescent="0.25">
      <c r="A378" t="str">
        <f ca="1">adb_new!B378&amp;" "&amp;adb_new!C378&amp;" "&amp;adb_new!D378&amp;" "&amp;adb_new!E378&amp;" "&amp;adb_new!F378</f>
        <v xml:space="preserve"> con1c oMM2:tin c 1</v>
      </c>
    </row>
    <row r="379" spans="1:1" x14ac:dyDescent="0.25">
      <c r="A379" t="str">
        <f>adb_new!B379&amp;" "&amp;adb_new!C379&amp;" "&amp;adb_new!D379&amp;" "&amp;adb_new!E379&amp;" "&amp;adb_new!F379</f>
        <v xml:space="preserve">#    </v>
      </c>
    </row>
    <row r="380" spans="1:1" x14ac:dyDescent="0.25">
      <c r="A380" t="str">
        <f>adb_new!B380&amp;" "&amp;adb_new!C380&amp;" "&amp;adb_new!D380&amp;" "&amp;adb_new!E380&amp;" "&amp;adb_new!F380</f>
        <v xml:space="preserve">*    </v>
      </c>
    </row>
    <row r="381" spans="1:1" x14ac:dyDescent="0.25">
      <c r="A381" t="str">
        <f ca="1">adb_new!B381&amp;" "&amp;adb_new!C381&amp;" "&amp;adb_new!D381&amp;" "&amp;adb_new!E381&amp;" "&amp;adb_new!F381</f>
        <v xml:space="preserve">ELNUothMArZAr n   </v>
      </c>
    </row>
    <row r="382" spans="1:1" x14ac:dyDescent="0.25">
      <c r="A382" t="str">
        <f ca="1">adb_new!B382&amp;" "&amp;adb_new!C382&amp;" "&amp;adb_new!D382&amp;" "&amp;adb_new!E382&amp;" "&amp;adb_new!F382</f>
        <v xml:space="preserve"> minp e-E-MAr 1 </v>
      </c>
    </row>
    <row r="383" spans="1:1" x14ac:dyDescent="0.25">
      <c r="A383" t="str">
        <f ca="1">adb_new!B383&amp;" "&amp;adb_new!C383&amp;" "&amp;adb_new!D383&amp;" "&amp;adb_new!E383&amp;" "&amp;adb_new!F383</f>
        <v xml:space="preserve"> moutp e-K-ZAr c 0.96</v>
      </c>
    </row>
    <row r="384" spans="1:1" x14ac:dyDescent="0.25">
      <c r="A384" t="str">
        <f ca="1">adb_new!B384&amp;" "&amp;adb_new!C384&amp;" "&amp;adb_new!D384&amp;" "&amp;adb_new!E384&amp;" "&amp;adb_new!F384</f>
        <v xml:space="preserve"> fyear 2018  </v>
      </c>
    </row>
    <row r="385" spans="1:1" x14ac:dyDescent="0.25">
      <c r="A385" t="str">
        <f ca="1">adb_new!B385&amp;" "&amp;adb_new!C385&amp;" "&amp;adb_new!D385&amp;" "&amp;adb_new!E385&amp;" "&amp;adb_new!F385</f>
        <v xml:space="preserve"> pll c 50 </v>
      </c>
    </row>
    <row r="386" spans="1:1" x14ac:dyDescent="0.25">
      <c r="A386" t="str">
        <f ca="1">adb_new!B386&amp;" "&amp;adb_new!C386&amp;" "&amp;adb_new!D386&amp;" "&amp;adb_new!E386&amp;" "&amp;adb_new!F386</f>
        <v xml:space="preserve"> inv c 445.812621717065 </v>
      </c>
    </row>
    <row r="387" spans="1:1" x14ac:dyDescent="0.25">
      <c r="A387" t="str">
        <f ca="1">adb_new!B387&amp;" "&amp;adb_new!C387&amp;" "&amp;adb_new!D387&amp;" "&amp;adb_new!E387&amp;" "&amp;adb_new!F387</f>
        <v xml:space="preserve"> optm c 1 </v>
      </c>
    </row>
    <row r="388" spans="1:1" x14ac:dyDescent="0.25">
      <c r="A388" t="str">
        <f ca="1">adb_new!B388&amp;" "&amp;adb_new!C388&amp;" "&amp;adb_new!D388&amp;" "&amp;adb_new!E388&amp;" "&amp;adb_new!F388</f>
        <v xml:space="preserve"> bdc up c 200</v>
      </c>
    </row>
    <row r="389" spans="1:1" x14ac:dyDescent="0.25">
      <c r="A389" t="str">
        <f ca="1">adb_new!B389&amp;" "&amp;adb_new!C389&amp;" "&amp;adb_new!D389&amp;" "&amp;adb_new!E389&amp;" "&amp;adb_new!F389</f>
        <v xml:space="preserve"> bdi up c 200</v>
      </c>
    </row>
    <row r="390" spans="1:1" x14ac:dyDescent="0.25">
      <c r="A390" t="str">
        <f ca="1">adb_new!B390&amp;" "&amp;adb_new!C390&amp;" "&amp;adb_new!D390&amp;" "&amp;adb_new!E390&amp;" "&amp;adb_new!F390</f>
        <v xml:space="preserve"> con1c oMZ1:tin c 1</v>
      </c>
    </row>
    <row r="391" spans="1:1" x14ac:dyDescent="0.25">
      <c r="A391" t="str">
        <f>adb_new!B391&amp;" "&amp;adb_new!C391&amp;" "&amp;adb_new!D391&amp;" "&amp;adb_new!E391&amp;" "&amp;adb_new!F391</f>
        <v xml:space="preserve">#    </v>
      </c>
    </row>
    <row r="392" spans="1:1" x14ac:dyDescent="0.25">
      <c r="A392" t="str">
        <f>adb_new!B392&amp;" "&amp;adb_new!C392&amp;" "&amp;adb_new!D392&amp;" "&amp;adb_new!E392&amp;" "&amp;adb_new!F392</f>
        <v xml:space="preserve">*    </v>
      </c>
    </row>
    <row r="393" spans="1:1" x14ac:dyDescent="0.25">
      <c r="A393" t="str">
        <f ca="1">adb_new!B393&amp;" "&amp;adb_new!C393&amp;" "&amp;adb_new!D393&amp;" "&amp;adb_new!E393&amp;" "&amp;adb_new!F393</f>
        <v xml:space="preserve">ELNUothMOrSAr n   </v>
      </c>
    </row>
    <row r="394" spans="1:1" x14ac:dyDescent="0.25">
      <c r="A394" t="str">
        <f ca="1">adb_new!B394&amp;" "&amp;adb_new!C394&amp;" "&amp;adb_new!D394&amp;" "&amp;adb_new!E394&amp;" "&amp;adb_new!F394</f>
        <v xml:space="preserve"> minp e-F-MOr 1 </v>
      </c>
    </row>
    <row r="395" spans="1:1" x14ac:dyDescent="0.25">
      <c r="A395" t="str">
        <f ca="1">adb_new!B395&amp;" "&amp;adb_new!C395&amp;" "&amp;adb_new!D395&amp;" "&amp;adb_new!E395&amp;" "&amp;adb_new!F395</f>
        <v xml:space="preserve"> moutp e-H-SAr c 0.98</v>
      </c>
    </row>
    <row r="396" spans="1:1" x14ac:dyDescent="0.25">
      <c r="A396" t="str">
        <f ca="1">adb_new!B396&amp;" "&amp;adb_new!C396&amp;" "&amp;adb_new!D396&amp;" "&amp;adb_new!E396&amp;" "&amp;adb_new!F396</f>
        <v xml:space="preserve"> fyear 2018  </v>
      </c>
    </row>
    <row r="397" spans="1:1" x14ac:dyDescent="0.25">
      <c r="A397" t="str">
        <f ca="1">adb_new!B397&amp;" "&amp;adb_new!C397&amp;" "&amp;adb_new!D397&amp;" "&amp;adb_new!E397&amp;" "&amp;adb_new!F397</f>
        <v xml:space="preserve"> pll c 50 </v>
      </c>
    </row>
    <row r="398" spans="1:1" x14ac:dyDescent="0.25">
      <c r="A398" t="str">
        <f ca="1">adb_new!B398&amp;" "&amp;adb_new!C398&amp;" "&amp;adb_new!D398&amp;" "&amp;adb_new!E398&amp;" "&amp;adb_new!F398</f>
        <v xml:space="preserve"> inv c 131.493290107413 </v>
      </c>
    </row>
    <row r="399" spans="1:1" x14ac:dyDescent="0.25">
      <c r="A399" t="str">
        <f ca="1">adb_new!B399&amp;" "&amp;adb_new!C399&amp;" "&amp;adb_new!D399&amp;" "&amp;adb_new!E399&amp;" "&amp;adb_new!F399</f>
        <v xml:space="preserve"> optm c 0.994 </v>
      </c>
    </row>
    <row r="400" spans="1:1" x14ac:dyDescent="0.25">
      <c r="A400" t="str">
        <f ca="1">adb_new!B400&amp;" "&amp;adb_new!C400&amp;" "&amp;adb_new!D400&amp;" "&amp;adb_new!E400&amp;" "&amp;adb_new!F400</f>
        <v xml:space="preserve"> bdc up c 600</v>
      </c>
    </row>
    <row r="401" spans="1:1" x14ac:dyDescent="0.25">
      <c r="A401" t="str">
        <f ca="1">adb_new!B401&amp;" "&amp;adb_new!C401&amp;" "&amp;adb_new!D401&amp;" "&amp;adb_new!E401&amp;" "&amp;adb_new!F401</f>
        <v xml:space="preserve"> bdi up c 600</v>
      </c>
    </row>
    <row r="402" spans="1:1" x14ac:dyDescent="0.25">
      <c r="A402" t="str">
        <f ca="1">adb_new!B402&amp;" "&amp;adb_new!C402&amp;" "&amp;adb_new!D402&amp;" "&amp;adb_new!E402&amp;" "&amp;adb_new!F402</f>
        <v xml:space="preserve"> con1c oMS1:tin c 1</v>
      </c>
    </row>
    <row r="403" spans="1:1" x14ac:dyDescent="0.25">
      <c r="A403" t="str">
        <f>adb_new!B403&amp;" "&amp;adb_new!C403&amp;" "&amp;adb_new!D403&amp;" "&amp;adb_new!E403&amp;" "&amp;adb_new!F403</f>
        <v xml:space="preserve">#    </v>
      </c>
    </row>
    <row r="404" spans="1:1" x14ac:dyDescent="0.25">
      <c r="A404" t="str">
        <f>adb_new!B404&amp;" "&amp;adb_new!C404&amp;" "&amp;adb_new!D404&amp;" "&amp;adb_new!E404&amp;" "&amp;adb_new!F404</f>
        <v xml:space="preserve">*    </v>
      </c>
    </row>
    <row r="405" spans="1:1" x14ac:dyDescent="0.25">
      <c r="A405" t="str">
        <f ca="1">adb_new!B405&amp;" "&amp;adb_new!C405&amp;" "&amp;adb_new!D405&amp;" "&amp;adb_new!E405&amp;" "&amp;adb_new!F405</f>
        <v xml:space="preserve">ELNUothMOrZIr o   </v>
      </c>
    </row>
    <row r="406" spans="1:1" x14ac:dyDescent="0.25">
      <c r="A406" t="str">
        <f ca="1">adb_new!B406&amp;" "&amp;adb_new!C406&amp;" "&amp;adb_new!D406&amp;" "&amp;adb_new!E406&amp;" "&amp;adb_new!F406</f>
        <v xml:space="preserve"> minp e-F-MOr 1 </v>
      </c>
    </row>
    <row r="407" spans="1:1" x14ac:dyDescent="0.25">
      <c r="A407" t="str">
        <f ca="1">adb_new!B407&amp;" "&amp;adb_new!C407&amp;" "&amp;adb_new!D407&amp;" "&amp;adb_new!E407&amp;" "&amp;adb_new!F407</f>
        <v xml:space="preserve"> moutp e-L-ZIr c 0.97</v>
      </c>
    </row>
    <row r="408" spans="1:1" x14ac:dyDescent="0.25">
      <c r="A408" t="str">
        <f ca="1">adb_new!B408&amp;" "&amp;adb_new!C408&amp;" "&amp;adb_new!D408&amp;" "&amp;adb_new!E408&amp;" "&amp;adb_new!F408</f>
        <v xml:space="preserve"> fyear 2017  </v>
      </c>
    </row>
    <row r="409" spans="1:1" x14ac:dyDescent="0.25">
      <c r="A409" t="str">
        <f ca="1">adb_new!B409&amp;" "&amp;adb_new!C409&amp;" "&amp;adb_new!D409&amp;" "&amp;adb_new!E409&amp;" "&amp;adb_new!F409</f>
        <v xml:space="preserve"> pll c 50 </v>
      </c>
    </row>
    <row r="410" spans="1:1" x14ac:dyDescent="0.25">
      <c r="A410" t="str">
        <f ca="1">adb_new!B410&amp;" "&amp;adb_new!C410&amp;" "&amp;adb_new!D410&amp;" "&amp;adb_new!E410&amp;" "&amp;adb_new!F410</f>
        <v xml:space="preserve"> inv c 105.023165692963 </v>
      </c>
    </row>
    <row r="411" spans="1:1" x14ac:dyDescent="0.25">
      <c r="A411" t="str">
        <f ca="1">adb_new!B411&amp;" "&amp;adb_new!C411&amp;" "&amp;adb_new!D411&amp;" "&amp;adb_new!E411&amp;" "&amp;adb_new!F411</f>
        <v xml:space="preserve"> optm c 0.9954 </v>
      </c>
    </row>
    <row r="412" spans="1:1" x14ac:dyDescent="0.25">
      <c r="A412" t="str">
        <f ca="1">adb_new!B412&amp;" "&amp;adb_new!C412&amp;" "&amp;adb_new!D412&amp;" "&amp;adb_new!E412&amp;" "&amp;adb_new!F412</f>
        <v xml:space="preserve"> bdc up c 500</v>
      </c>
    </row>
    <row r="413" spans="1:1" x14ac:dyDescent="0.25">
      <c r="A413" t="str">
        <f ca="1">adb_new!B413&amp;" "&amp;adb_new!C413&amp;" "&amp;adb_new!D413&amp;" "&amp;adb_new!E413&amp;" "&amp;adb_new!F413</f>
        <v xml:space="preserve"> bdi up c 500</v>
      </c>
    </row>
    <row r="414" spans="1:1" x14ac:dyDescent="0.25">
      <c r="A414" t="str">
        <f ca="1">adb_new!B414&amp;" "&amp;adb_new!C414&amp;" "&amp;adb_new!D414&amp;" "&amp;adb_new!E414&amp;" "&amp;adb_new!F414</f>
        <v xml:space="preserve"> con1c oMZ2:tin c 1</v>
      </c>
    </row>
    <row r="415" spans="1:1" x14ac:dyDescent="0.25">
      <c r="A415" t="str">
        <f>adb_new!B415&amp;" "&amp;adb_new!C415&amp;" "&amp;adb_new!D415&amp;" "&amp;adb_new!E415&amp;" "&amp;adb_new!F415</f>
        <v xml:space="preserve">#    </v>
      </c>
    </row>
    <row r="416" spans="1:1" x14ac:dyDescent="0.25">
      <c r="A416" t="str">
        <f>adb_new!B416&amp;" "&amp;adb_new!C416&amp;" "&amp;adb_new!D416&amp;" "&amp;adb_new!E416&amp;" "&amp;adb_new!F416</f>
        <v xml:space="preserve">*    </v>
      </c>
    </row>
    <row r="417" spans="1:1" x14ac:dyDescent="0.25">
      <c r="A417" t="str">
        <f ca="1">adb_new!B417&amp;" "&amp;adb_new!C417&amp;" "&amp;adb_new!D417&amp;" "&amp;adb_new!E417&amp;" "&amp;adb_new!F417</f>
        <v xml:space="preserve">ELNUothNArSAr o   </v>
      </c>
    </row>
    <row r="418" spans="1:1" x14ac:dyDescent="0.25">
      <c r="A418" t="str">
        <f ca="1">adb_new!B418&amp;" "&amp;adb_new!C418&amp;" "&amp;adb_new!D418&amp;" "&amp;adb_new!E418&amp;" "&amp;adb_new!F418</f>
        <v xml:space="preserve"> minp e-G-NAr 1 </v>
      </c>
    </row>
    <row r="419" spans="1:1" x14ac:dyDescent="0.25">
      <c r="A419" t="str">
        <f ca="1">adb_new!B419&amp;" "&amp;adb_new!C419&amp;" "&amp;adb_new!D419&amp;" "&amp;adb_new!E419&amp;" "&amp;adb_new!F419</f>
        <v xml:space="preserve"> moutp e-H-SAr c 0.93</v>
      </c>
    </row>
    <row r="420" spans="1:1" x14ac:dyDescent="0.25">
      <c r="A420" t="str">
        <f ca="1">adb_new!B420&amp;" "&amp;adb_new!C420&amp;" "&amp;adb_new!D420&amp;" "&amp;adb_new!E420&amp;" "&amp;adb_new!F420</f>
        <v xml:space="preserve"> fyear 2018  </v>
      </c>
    </row>
    <row r="421" spans="1:1" x14ac:dyDescent="0.25">
      <c r="A421" t="str">
        <f ca="1">adb_new!B421&amp;" "&amp;adb_new!C421&amp;" "&amp;adb_new!D421&amp;" "&amp;adb_new!E421&amp;" "&amp;adb_new!F421</f>
        <v xml:space="preserve"> pll c 50 </v>
      </c>
    </row>
    <row r="422" spans="1:1" x14ac:dyDescent="0.25">
      <c r="A422" t="str">
        <f ca="1">adb_new!B422&amp;" "&amp;adb_new!C422&amp;" "&amp;adb_new!D422&amp;" "&amp;adb_new!E422&amp;" "&amp;adb_new!F422</f>
        <v xml:space="preserve"> inv c 342.932785936204 </v>
      </c>
    </row>
    <row r="423" spans="1:1" x14ac:dyDescent="0.25">
      <c r="A423" t="str">
        <f ca="1">adb_new!B423&amp;" "&amp;adb_new!C423&amp;" "&amp;adb_new!D423&amp;" "&amp;adb_new!E423&amp;" "&amp;adb_new!F423</f>
        <v xml:space="preserve"> optm c 0.9925 </v>
      </c>
    </row>
    <row r="424" spans="1:1" x14ac:dyDescent="0.25">
      <c r="A424" t="str">
        <f ca="1">adb_new!B424&amp;" "&amp;adb_new!C424&amp;" "&amp;adb_new!D424&amp;" "&amp;adb_new!E424&amp;" "&amp;adb_new!F424</f>
        <v xml:space="preserve"> bdc up c 300</v>
      </c>
    </row>
    <row r="425" spans="1:1" x14ac:dyDescent="0.25">
      <c r="A425" t="str">
        <f ca="1">adb_new!B425&amp;" "&amp;adb_new!C425&amp;" "&amp;adb_new!D425&amp;" "&amp;adb_new!E425&amp;" "&amp;adb_new!F425</f>
        <v xml:space="preserve"> bdi up c 300</v>
      </c>
    </row>
    <row r="426" spans="1:1" x14ac:dyDescent="0.25">
      <c r="A426" t="str">
        <f ca="1">adb_new!B426&amp;" "&amp;adb_new!C426&amp;" "&amp;adb_new!D426&amp;" "&amp;adb_new!E426&amp;" "&amp;adb_new!F426</f>
        <v xml:space="preserve"> con1c oNS1:tin c 1</v>
      </c>
    </row>
    <row r="427" spans="1:1" x14ac:dyDescent="0.25">
      <c r="A427" t="str">
        <f>adb_new!B427&amp;" "&amp;adb_new!C427&amp;" "&amp;adb_new!D427&amp;" "&amp;adb_new!E427&amp;" "&amp;adb_new!F427</f>
        <v xml:space="preserve">#    </v>
      </c>
    </row>
    <row r="428" spans="1:1" x14ac:dyDescent="0.25">
      <c r="A428" t="str">
        <f>adb_new!B428&amp;" "&amp;adb_new!C428&amp;" "&amp;adb_new!D428&amp;" "&amp;adb_new!E428&amp;" "&amp;adb_new!F428</f>
        <v xml:space="preserve">*    </v>
      </c>
    </row>
    <row r="429" spans="1:1" x14ac:dyDescent="0.25">
      <c r="A429" t="str">
        <f ca="1">adb_new!B429&amp;" "&amp;adb_new!C429&amp;" "&amp;adb_new!D429&amp;" "&amp;adb_new!E429&amp;" "&amp;adb_new!F429</f>
        <v xml:space="preserve">ELNUothSArSWr i   </v>
      </c>
    </row>
    <row r="430" spans="1:1" x14ac:dyDescent="0.25">
      <c r="A430" t="str">
        <f ca="1">adb_new!B430&amp;" "&amp;adb_new!C430&amp;" "&amp;adb_new!D430&amp;" "&amp;adb_new!E430&amp;" "&amp;adb_new!F430</f>
        <v xml:space="preserve"> minp e-H-SAr 1 </v>
      </c>
    </row>
    <row r="431" spans="1:1" x14ac:dyDescent="0.25">
      <c r="A431" t="str">
        <f ca="1">adb_new!B431&amp;" "&amp;adb_new!C431&amp;" "&amp;adb_new!D431&amp;" "&amp;adb_new!E431&amp;" "&amp;adb_new!F431</f>
        <v xml:space="preserve"> moutp e-I-SWr c 0.99</v>
      </c>
    </row>
    <row r="432" spans="1:1" x14ac:dyDescent="0.25">
      <c r="A432" t="str">
        <f ca="1">adb_new!B432&amp;" "&amp;adb_new!C432&amp;" "&amp;adb_new!D432&amp;" "&amp;adb_new!E432&amp;" "&amp;adb_new!F432</f>
        <v xml:space="preserve"> fyear 2018  </v>
      </c>
    </row>
    <row r="433" spans="1:1" x14ac:dyDescent="0.25">
      <c r="A433" t="str">
        <f ca="1">adb_new!B433&amp;" "&amp;adb_new!C433&amp;" "&amp;adb_new!D433&amp;" "&amp;adb_new!E433&amp;" "&amp;adb_new!F433</f>
        <v xml:space="preserve"> pll c 50 </v>
      </c>
    </row>
    <row r="434" spans="1:1" x14ac:dyDescent="0.25">
      <c r="A434" t="str">
        <f ca="1">adb_new!B434&amp;" "&amp;adb_new!C434&amp;" "&amp;adb_new!D434&amp;" "&amp;adb_new!E434&amp;" "&amp;adb_new!F434</f>
        <v xml:space="preserve"> inv c 16.71797331439 </v>
      </c>
    </row>
    <row r="435" spans="1:1" x14ac:dyDescent="0.25">
      <c r="A435" t="str">
        <f ca="1">adb_new!B435&amp;" "&amp;adb_new!C435&amp;" "&amp;adb_new!D435&amp;" "&amp;adb_new!E435&amp;" "&amp;adb_new!F435</f>
        <v xml:space="preserve"> optm c 0.9991 </v>
      </c>
    </row>
    <row r="436" spans="1:1" x14ac:dyDescent="0.25">
      <c r="A436" t="str">
        <f ca="1">adb_new!B436&amp;" "&amp;adb_new!C436&amp;" "&amp;adb_new!D436&amp;" "&amp;adb_new!E436&amp;" "&amp;adb_new!F436</f>
        <v xml:space="preserve"> bdc up c 450</v>
      </c>
    </row>
    <row r="437" spans="1:1" x14ac:dyDescent="0.25">
      <c r="A437" t="str">
        <f ca="1">adb_new!B437&amp;" "&amp;adb_new!C437&amp;" "&amp;adb_new!D437&amp;" "&amp;adb_new!E437&amp;" "&amp;adb_new!F437</f>
        <v xml:space="preserve"> bdi up c 450</v>
      </c>
    </row>
    <row r="438" spans="1:1" x14ac:dyDescent="0.25">
      <c r="A438" t="str">
        <f ca="1">adb_new!B438&amp;" "&amp;adb_new!C438&amp;" "&amp;adb_new!D438&amp;" "&amp;adb_new!E438&amp;" "&amp;adb_new!F438</f>
        <v xml:space="preserve"> con1c oSS1:tin c 1</v>
      </c>
    </row>
    <row r="439" spans="1:1" x14ac:dyDescent="0.25">
      <c r="A439" t="str">
        <f>adb_new!B439&amp;" "&amp;adb_new!C439&amp;" "&amp;adb_new!D439&amp;" "&amp;adb_new!E439&amp;" "&amp;adb_new!F439</f>
        <v xml:space="preserve">#    </v>
      </c>
    </row>
    <row r="440" spans="1:1" x14ac:dyDescent="0.25">
      <c r="A440" t="str">
        <f>adb_new!B440&amp;" "&amp;adb_new!C440&amp;" "&amp;adb_new!D440&amp;" "&amp;adb_new!E440&amp;" "&amp;adb_new!F440</f>
        <v xml:space="preserve">*    </v>
      </c>
    </row>
    <row r="441" spans="1:1" x14ac:dyDescent="0.25">
      <c r="A441" t="str">
        <f ca="1">adb_new!B441&amp;" "&amp;adb_new!C441&amp;" "&amp;adb_new!D441&amp;" "&amp;adb_new!E441&amp;" "&amp;adb_new!F441</f>
        <v xml:space="preserve">ELNUothNArAnr k   </v>
      </c>
    </row>
    <row r="442" spans="1:1" x14ac:dyDescent="0.25">
      <c r="A442" t="str">
        <f ca="1">adb_new!B442&amp;" "&amp;adb_new!C442&amp;" "&amp;adb_new!D442&amp;" "&amp;adb_new!E442&amp;" "&amp;adb_new!F442</f>
        <v xml:space="preserve"> minp e-G-NAr 1 </v>
      </c>
    </row>
    <row r="443" spans="1:1" x14ac:dyDescent="0.25">
      <c r="A443" t="str">
        <f ca="1">adb_new!B443&amp;" "&amp;adb_new!C443&amp;" "&amp;adb_new!D443&amp;" "&amp;adb_new!E443&amp;" "&amp;adb_new!F443</f>
        <v xml:space="preserve"> moutp e-A-ANr c 0.99</v>
      </c>
    </row>
    <row r="444" spans="1:1" x14ac:dyDescent="0.25">
      <c r="A444" t="str">
        <f ca="1">adb_new!B444&amp;" "&amp;adb_new!C444&amp;" "&amp;adb_new!D444&amp;" "&amp;adb_new!E444&amp;" "&amp;adb_new!F444</f>
        <v xml:space="preserve"> fyear 2016  </v>
      </c>
    </row>
    <row r="445" spans="1:1" x14ac:dyDescent="0.25">
      <c r="A445" t="str">
        <f ca="1">adb_new!B445&amp;" "&amp;adb_new!C445&amp;" "&amp;adb_new!D445&amp;" "&amp;adb_new!E445&amp;" "&amp;adb_new!F445</f>
        <v xml:space="preserve"> pll c 51 </v>
      </c>
    </row>
    <row r="446" spans="1:1" x14ac:dyDescent="0.25">
      <c r="A446" t="str">
        <f ca="1">adb_new!B446&amp;" "&amp;adb_new!C446&amp;" "&amp;adb_new!D446&amp;" "&amp;adb_new!E446&amp;" "&amp;adb_new!F446</f>
        <v xml:space="preserve"> inv c 257.199589452153 </v>
      </c>
    </row>
    <row r="447" spans="1:1" x14ac:dyDescent="0.25">
      <c r="A447" t="str">
        <f ca="1">adb_new!B447&amp;" "&amp;adb_new!C447&amp;" "&amp;adb_new!D447&amp;" "&amp;adb_new!E447&amp;" "&amp;adb_new!F447</f>
        <v xml:space="preserve"> optm c 0.9909 </v>
      </c>
    </row>
    <row r="448" spans="1:1" x14ac:dyDescent="0.25">
      <c r="A448" t="str">
        <f ca="1">adb_new!B448&amp;" "&amp;adb_new!C448&amp;" "&amp;adb_new!D448&amp;" "&amp;adb_new!E448&amp;" "&amp;adb_new!F448</f>
        <v xml:space="preserve"> bdc up c 400</v>
      </c>
    </row>
    <row r="449" spans="1:1" x14ac:dyDescent="0.25">
      <c r="A449" t="str">
        <f ca="1">adb_new!B449&amp;" "&amp;adb_new!C449&amp;" "&amp;adb_new!D449&amp;" "&amp;adb_new!E449&amp;" "&amp;adb_new!F449</f>
        <v xml:space="preserve"> bdi up c 400</v>
      </c>
    </row>
    <row r="450" spans="1:1" x14ac:dyDescent="0.25">
      <c r="A450" t="str">
        <f ca="1">adb_new!B450&amp;" "&amp;adb_new!C450&amp;" "&amp;adb_new!D450&amp;" "&amp;adb_new!E450&amp;" "&amp;adb_new!F450</f>
        <v xml:space="preserve"> con1c oNA1:tin c 1</v>
      </c>
    </row>
    <row r="451" spans="1:1" x14ac:dyDescent="0.25">
      <c r="A451" t="str">
        <f>adb_new!B451&amp;" "&amp;adb_new!C451&amp;" "&amp;adb_new!D451&amp;" "&amp;adb_new!E451&amp;" "&amp;adb_new!F451</f>
        <v xml:space="preserve">#    </v>
      </c>
    </row>
    <row r="452" spans="1:1" x14ac:dyDescent="0.25">
      <c r="A452" t="str">
        <f>adb_new!B452&amp;" "&amp;adb_new!C452&amp;" "&amp;adb_new!D452&amp;" "&amp;adb_new!E452&amp;" "&amp;adb_new!F452</f>
        <v xml:space="preserve">*    </v>
      </c>
    </row>
    <row r="453" spans="1:1" x14ac:dyDescent="0.25">
      <c r="A453" t="str">
        <f ca="1">adb_new!B453&amp;" "&amp;adb_new!C453&amp;" "&amp;adb_new!D453&amp;" "&amp;adb_new!E453&amp;" "&amp;adb_new!F453</f>
        <v xml:space="preserve">ELNUothTArZAr o   </v>
      </c>
    </row>
    <row r="454" spans="1:1" x14ac:dyDescent="0.25">
      <c r="A454" t="str">
        <f ca="1">adb_new!B454&amp;" "&amp;adb_new!C454&amp;" "&amp;adb_new!D454&amp;" "&amp;adb_new!E454&amp;" "&amp;adb_new!F454</f>
        <v xml:space="preserve"> minp e-J-TAr 1 </v>
      </c>
    </row>
    <row r="455" spans="1:1" x14ac:dyDescent="0.25">
      <c r="A455" t="str">
        <f ca="1">adb_new!B455&amp;" "&amp;adb_new!C455&amp;" "&amp;adb_new!D455&amp;" "&amp;adb_new!E455&amp;" "&amp;adb_new!F455</f>
        <v xml:space="preserve"> moutp e-K-ZAr c 0.94</v>
      </c>
    </row>
    <row r="456" spans="1:1" x14ac:dyDescent="0.25">
      <c r="A456" t="str">
        <f ca="1">adb_new!B456&amp;" "&amp;adb_new!C456&amp;" "&amp;adb_new!D456&amp;" "&amp;adb_new!E456&amp;" "&amp;adb_new!F456</f>
        <v xml:space="preserve"> fyear 2016  </v>
      </c>
    </row>
    <row r="457" spans="1:1" x14ac:dyDescent="0.25">
      <c r="A457" t="str">
        <f ca="1">adb_new!B457&amp;" "&amp;adb_new!C457&amp;" "&amp;adb_new!D457&amp;" "&amp;adb_new!E457&amp;" "&amp;adb_new!F457</f>
        <v xml:space="preserve"> pll c 50 </v>
      </c>
    </row>
    <row r="458" spans="1:1" x14ac:dyDescent="0.25">
      <c r="A458" t="str">
        <f ca="1">adb_new!B458&amp;" "&amp;adb_new!C458&amp;" "&amp;adb_new!D458&amp;" "&amp;adb_new!E458&amp;" "&amp;adb_new!F458</f>
        <v xml:space="preserve"> inv c 218.61965103433 </v>
      </c>
    </row>
    <row r="459" spans="1:1" x14ac:dyDescent="0.25">
      <c r="A459" t="str">
        <f ca="1">adb_new!B459&amp;" "&amp;adb_new!C459&amp;" "&amp;adb_new!D459&amp;" "&amp;adb_new!E459&amp;" "&amp;adb_new!F459</f>
        <v xml:space="preserve"> optm c 0.9925 </v>
      </c>
    </row>
    <row r="460" spans="1:1" x14ac:dyDescent="0.25">
      <c r="A460" t="str">
        <f ca="1">adb_new!B460&amp;" "&amp;adb_new!C460&amp;" "&amp;adb_new!D460&amp;" "&amp;adb_new!E460&amp;" "&amp;adb_new!F460</f>
        <v xml:space="preserve"> bdc up c 400</v>
      </c>
    </row>
    <row r="461" spans="1:1" x14ac:dyDescent="0.25">
      <c r="A461" t="str">
        <f ca="1">adb_new!B461&amp;" "&amp;adb_new!C461&amp;" "&amp;adb_new!D461&amp;" "&amp;adb_new!E461&amp;" "&amp;adb_new!F461</f>
        <v xml:space="preserve"> bdi up c 400</v>
      </c>
    </row>
    <row r="462" spans="1:1" x14ac:dyDescent="0.25">
      <c r="A462" t="str">
        <f ca="1">adb_new!B462&amp;" "&amp;adb_new!C462&amp;" "&amp;adb_new!D462&amp;" "&amp;adb_new!E462&amp;" "&amp;adb_new!F462</f>
        <v xml:space="preserve"> con1c oTZ1:tin c 1</v>
      </c>
    </row>
    <row r="463" spans="1:1" x14ac:dyDescent="0.25">
      <c r="A463" t="str">
        <f>adb_new!B463&amp;" "&amp;adb_new!C463&amp;" "&amp;adb_new!D463&amp;" "&amp;adb_new!E463&amp;" "&amp;adb_new!F463</f>
        <v xml:space="preserve">#    </v>
      </c>
    </row>
    <row r="464" spans="1:1" x14ac:dyDescent="0.25">
      <c r="A464" t="str">
        <f>adb_new!B464&amp;" "&amp;adb_new!C464&amp;" "&amp;adb_new!D464&amp;" "&amp;adb_new!E464&amp;" "&amp;adb_new!F464</f>
        <v xml:space="preserve">*    </v>
      </c>
    </row>
    <row r="465" spans="1:1" x14ac:dyDescent="0.25">
      <c r="A465" t="str">
        <f ca="1">adb_new!B465&amp;" "&amp;adb_new!C465&amp;" "&amp;adb_new!D465&amp;" "&amp;adb_new!E465&amp;" "&amp;adb_new!F465</f>
        <v xml:space="preserve">ELNUothSArZIr v   </v>
      </c>
    </row>
    <row r="466" spans="1:1" x14ac:dyDescent="0.25">
      <c r="A466" t="str">
        <f ca="1">adb_new!B466&amp;" "&amp;adb_new!C466&amp;" "&amp;adb_new!D466&amp;" "&amp;adb_new!E466&amp;" "&amp;adb_new!F466</f>
        <v xml:space="preserve"> minp e-H-SAr 1 </v>
      </c>
    </row>
    <row r="467" spans="1:1" x14ac:dyDescent="0.25">
      <c r="A467" t="str">
        <f ca="1">adb_new!B467&amp;" "&amp;adb_new!C467&amp;" "&amp;adb_new!D467&amp;" "&amp;adb_new!E467&amp;" "&amp;adb_new!F467</f>
        <v xml:space="preserve"> moutp e-L-ZIr c 0.94</v>
      </c>
    </row>
    <row r="468" spans="1:1" x14ac:dyDescent="0.25">
      <c r="A468" t="str">
        <f ca="1">adb_new!B468&amp;" "&amp;adb_new!C468&amp;" "&amp;adb_new!D468&amp;" "&amp;adb_new!E468&amp;" "&amp;adb_new!F468</f>
        <v xml:space="preserve"> fyear 2017  </v>
      </c>
    </row>
    <row r="469" spans="1:1" x14ac:dyDescent="0.25">
      <c r="A469" t="str">
        <f ca="1">adb_new!B469&amp;" "&amp;adb_new!C469&amp;" "&amp;adb_new!D469&amp;" "&amp;adb_new!E469&amp;" "&amp;adb_new!F469</f>
        <v xml:space="preserve"> pll c 50 </v>
      </c>
    </row>
    <row r="470" spans="1:1" x14ac:dyDescent="0.25">
      <c r="A470" t="str">
        <f ca="1">adb_new!B470&amp;" "&amp;adb_new!C470&amp;" "&amp;adb_new!D470&amp;" "&amp;adb_new!E470&amp;" "&amp;adb_new!F470</f>
        <v xml:space="preserve"> inv c 235.76629033114 </v>
      </c>
    </row>
    <row r="471" spans="1:1" x14ac:dyDescent="0.25">
      <c r="A471" t="str">
        <f ca="1">adb_new!B471&amp;" "&amp;adb_new!C471&amp;" "&amp;adb_new!D471&amp;" "&amp;adb_new!E471&amp;" "&amp;adb_new!F471</f>
        <v xml:space="preserve"> optm c 0.9918 </v>
      </c>
    </row>
    <row r="472" spans="1:1" x14ac:dyDescent="0.25">
      <c r="A472" t="str">
        <f ca="1">adb_new!B472&amp;" "&amp;adb_new!C472&amp;" "&amp;adb_new!D472&amp;" "&amp;adb_new!E472&amp;" "&amp;adb_new!F472</f>
        <v xml:space="preserve"> bdc up c 650</v>
      </c>
    </row>
    <row r="473" spans="1:1" x14ac:dyDescent="0.25">
      <c r="A473" t="str">
        <f ca="1">adb_new!B473&amp;" "&amp;adb_new!C473&amp;" "&amp;adb_new!D473&amp;" "&amp;adb_new!E473&amp;" "&amp;adb_new!F473</f>
        <v xml:space="preserve"> bdi up c 650</v>
      </c>
    </row>
    <row r="474" spans="1:1" x14ac:dyDescent="0.25">
      <c r="A474" t="str">
        <f ca="1">adb_new!B474&amp;" "&amp;adb_new!C474&amp;" "&amp;adb_new!D474&amp;" "&amp;adb_new!E474&amp;" "&amp;adb_new!F474</f>
        <v xml:space="preserve"> con1c oSZ1:tin c 1</v>
      </c>
    </row>
    <row r="475" spans="1:1" x14ac:dyDescent="0.25">
      <c r="A475" t="str">
        <f>adb_new!B475&amp;" "&amp;adb_new!C475&amp;" "&amp;adb_new!D475&amp;" "&amp;adb_new!E475&amp;" "&amp;adb_new!F475</f>
        <v xml:space="preserve">#    </v>
      </c>
    </row>
    <row r="476" spans="1:1" x14ac:dyDescent="0.25">
      <c r="A476" t="str">
        <f>adb_new!B476&amp;" "&amp;adb_new!C476&amp;" "&amp;adb_new!D476&amp;" "&amp;adb_new!E476&amp;" "&amp;adb_new!F476</f>
        <v xml:space="preserve">*    </v>
      </c>
    </row>
    <row r="477" spans="1:1" x14ac:dyDescent="0.25">
      <c r="A477" t="str">
        <f ca="1">adb_new!B477&amp;" "&amp;adb_new!C477&amp;" "&amp;adb_new!D477&amp;" "&amp;adb_new!E477&amp;" "&amp;adb_new!F477</f>
        <v xml:space="preserve">ELNUothDRrANr l   </v>
      </c>
    </row>
    <row r="478" spans="1:1" x14ac:dyDescent="0.25">
      <c r="A478" t="str">
        <f ca="1">adb_new!B478&amp;" "&amp;adb_new!C478&amp;" "&amp;adb_new!D478&amp;" "&amp;adb_new!E478&amp;" "&amp;adb_new!F478</f>
        <v xml:space="preserve"> minp e-C-DRr 1 </v>
      </c>
    </row>
    <row r="479" spans="1:1" x14ac:dyDescent="0.25">
      <c r="A479" t="str">
        <f ca="1">adb_new!B479&amp;" "&amp;adb_new!C479&amp;" "&amp;adb_new!D479&amp;" "&amp;adb_new!E479&amp;" "&amp;adb_new!F479</f>
        <v xml:space="preserve"> moutp e-A-ANr c 0.98</v>
      </c>
    </row>
    <row r="480" spans="1:1" x14ac:dyDescent="0.25">
      <c r="A480" t="str">
        <f ca="1">adb_new!B480&amp;" "&amp;adb_new!C480&amp;" "&amp;adb_new!D480&amp;" "&amp;adb_new!E480&amp;" "&amp;adb_new!F480</f>
        <v xml:space="preserve"> fyear 2016  </v>
      </c>
    </row>
    <row r="481" spans="1:1" x14ac:dyDescent="0.25">
      <c r="A481" t="str">
        <f ca="1">adb_new!B481&amp;" "&amp;adb_new!C481&amp;" "&amp;adb_new!D481&amp;" "&amp;adb_new!E481&amp;" "&amp;adb_new!F481</f>
        <v xml:space="preserve"> pll c 50 </v>
      </c>
    </row>
    <row r="482" spans="1:1" x14ac:dyDescent="0.25">
      <c r="A482" t="str">
        <f ca="1">adb_new!B482&amp;" "&amp;adb_new!C482&amp;" "&amp;adb_new!D482&amp;" "&amp;adb_new!E482&amp;" "&amp;adb_new!F482</f>
        <v xml:space="preserve"> inv c 0 </v>
      </c>
    </row>
    <row r="483" spans="1:1" x14ac:dyDescent="0.25">
      <c r="A483" t="str">
        <f ca="1">adb_new!B483&amp;" "&amp;adb_new!C483&amp;" "&amp;adb_new!D483&amp;" "&amp;adb_new!E483&amp;" "&amp;adb_new!F483</f>
        <v xml:space="preserve"> optm c 0.9954 </v>
      </c>
    </row>
    <row r="484" spans="1:1" x14ac:dyDescent="0.25">
      <c r="A484" t="str">
        <f ca="1">adb_new!B484&amp;" "&amp;adb_new!C484&amp;" "&amp;adb_new!D484&amp;" "&amp;adb_new!E484&amp;" "&amp;adb_new!F484</f>
        <v xml:space="preserve"> bdc up c 600</v>
      </c>
    </row>
    <row r="485" spans="1:1" x14ac:dyDescent="0.25">
      <c r="A485" t="str">
        <f ca="1">adb_new!B485&amp;" "&amp;adb_new!C485&amp;" "&amp;adb_new!D485&amp;" "&amp;adb_new!E485&amp;" "&amp;adb_new!F485</f>
        <v xml:space="preserve"> bdi up c 600</v>
      </c>
    </row>
    <row r="486" spans="1:1" x14ac:dyDescent="0.25">
      <c r="A486" t="str">
        <f ca="1">adb_new!B486&amp;" "&amp;adb_new!C486&amp;" "&amp;adb_new!D486&amp;" "&amp;adb_new!E486&amp;" "&amp;adb_new!F486</f>
        <v xml:space="preserve"> con1c oAD1:tin c -1</v>
      </c>
    </row>
    <row r="487" spans="1:1" x14ac:dyDescent="0.25">
      <c r="A487" t="str">
        <f>adb_new!B487&amp;" "&amp;adb_new!C487&amp;" "&amp;adb_new!D487&amp;" "&amp;adb_new!E487&amp;" "&amp;adb_new!F487</f>
        <v xml:space="preserve">#    </v>
      </c>
    </row>
    <row r="488" spans="1:1" x14ac:dyDescent="0.25">
      <c r="A488" t="str">
        <f>adb_new!B488&amp;" "&amp;adb_new!C488&amp;" "&amp;adb_new!D488&amp;" "&amp;adb_new!E488&amp;" "&amp;adb_new!F488</f>
        <v xml:space="preserve">*    </v>
      </c>
    </row>
    <row r="489" spans="1:1" x14ac:dyDescent="0.25">
      <c r="A489" t="str">
        <f ca="1">adb_new!B489&amp;" "&amp;adb_new!C489&amp;" "&amp;adb_new!D489&amp;" "&amp;adb_new!E489&amp;" "&amp;adb_new!F489</f>
        <v xml:space="preserve">ELNUothSArBOr m   </v>
      </c>
    </row>
    <row r="490" spans="1:1" x14ac:dyDescent="0.25">
      <c r="A490" t="str">
        <f ca="1">adb_new!B490&amp;" "&amp;adb_new!C490&amp;" "&amp;adb_new!D490&amp;" "&amp;adb_new!E490&amp;" "&amp;adb_new!F490</f>
        <v xml:space="preserve"> minp e-H-SAr 1 </v>
      </c>
    </row>
    <row r="491" spans="1:1" x14ac:dyDescent="0.25">
      <c r="A491" t="str">
        <f ca="1">adb_new!B491&amp;" "&amp;adb_new!C491&amp;" "&amp;adb_new!D491&amp;" "&amp;adb_new!E491&amp;" "&amp;adb_new!F491</f>
        <v xml:space="preserve"> moutp e-B-BOr c 0.98</v>
      </c>
    </row>
    <row r="492" spans="1:1" x14ac:dyDescent="0.25">
      <c r="A492" t="str">
        <f ca="1">adb_new!B492&amp;" "&amp;adb_new!C492&amp;" "&amp;adb_new!D492&amp;" "&amp;adb_new!E492&amp;" "&amp;adb_new!F492</f>
        <v xml:space="preserve"> fyear 2012  </v>
      </c>
    </row>
    <row r="493" spans="1:1" x14ac:dyDescent="0.25">
      <c r="A493" t="str">
        <f ca="1">adb_new!B493&amp;" "&amp;adb_new!C493&amp;" "&amp;adb_new!D493&amp;" "&amp;adb_new!E493&amp;" "&amp;adb_new!F493</f>
        <v xml:space="preserve"> pll c 50 </v>
      </c>
    </row>
    <row r="494" spans="1:1" x14ac:dyDescent="0.25">
      <c r="A494" t="str">
        <f ca="1">adb_new!B494&amp;" "&amp;adb_new!C494&amp;" "&amp;adb_new!D494&amp;" "&amp;adb_new!E494&amp;" "&amp;adb_new!F494</f>
        <v xml:space="preserve"> inv c 0 </v>
      </c>
    </row>
    <row r="495" spans="1:1" x14ac:dyDescent="0.25">
      <c r="A495" t="str">
        <f ca="1">adb_new!B495&amp;" "&amp;adb_new!C495&amp;" "&amp;adb_new!D495&amp;" "&amp;adb_new!E495&amp;" "&amp;adb_new!F495</f>
        <v xml:space="preserve"> optm c 0.9963 </v>
      </c>
    </row>
    <row r="496" spans="1:1" x14ac:dyDescent="0.25">
      <c r="A496" t="str">
        <f ca="1">adb_new!B496&amp;" "&amp;adb_new!C496&amp;" "&amp;adb_new!D496&amp;" "&amp;adb_new!E496&amp;" "&amp;adb_new!F496</f>
        <v xml:space="preserve"> bdc up c 500</v>
      </c>
    </row>
    <row r="497" spans="1:1" x14ac:dyDescent="0.25">
      <c r="A497" t="str">
        <f ca="1">adb_new!B497&amp;" "&amp;adb_new!C497&amp;" "&amp;adb_new!D497&amp;" "&amp;adb_new!E497&amp;" "&amp;adb_new!F497</f>
        <v xml:space="preserve"> bdi up c 500</v>
      </c>
    </row>
    <row r="498" spans="1:1" x14ac:dyDescent="0.25">
      <c r="A498" t="str">
        <f ca="1">adb_new!B498&amp;" "&amp;adb_new!C498&amp;" "&amp;adb_new!D498&amp;" "&amp;adb_new!E498&amp;" "&amp;adb_new!F498</f>
        <v xml:space="preserve"> con1c oBS1:tin c -1</v>
      </c>
    </row>
    <row r="499" spans="1:1" x14ac:dyDescent="0.25">
      <c r="A499" t="str">
        <f>adb_new!B499&amp;" "&amp;adb_new!C499&amp;" "&amp;adb_new!D499&amp;" "&amp;adb_new!E499&amp;" "&amp;adb_new!F499</f>
        <v xml:space="preserve">#    </v>
      </c>
    </row>
    <row r="500" spans="1:1" x14ac:dyDescent="0.25">
      <c r="A500" t="str">
        <f>adb_new!B500&amp;" "&amp;adb_new!C500&amp;" "&amp;adb_new!D500&amp;" "&amp;adb_new!E500&amp;" "&amp;adb_new!F500</f>
        <v xml:space="preserve">*    </v>
      </c>
    </row>
    <row r="501" spans="1:1" x14ac:dyDescent="0.25">
      <c r="A501" t="str">
        <f ca="1">adb_new!B501&amp;" "&amp;adb_new!C501&amp;" "&amp;adb_new!D501&amp;" "&amp;adb_new!E501&amp;" "&amp;adb_new!F501</f>
        <v xml:space="preserve">ELNUothZArDRr l   </v>
      </c>
    </row>
    <row r="502" spans="1:1" x14ac:dyDescent="0.25">
      <c r="A502" t="str">
        <f ca="1">adb_new!B502&amp;" "&amp;adb_new!C502&amp;" "&amp;adb_new!D502&amp;" "&amp;adb_new!E502&amp;" "&amp;adb_new!F502</f>
        <v xml:space="preserve"> minp e-K-ZAr 1 </v>
      </c>
    </row>
    <row r="503" spans="1:1" x14ac:dyDescent="0.25">
      <c r="A503" t="str">
        <f ca="1">adb_new!B503&amp;" "&amp;adb_new!C503&amp;" "&amp;adb_new!D503&amp;" "&amp;adb_new!E503&amp;" "&amp;adb_new!F503</f>
        <v xml:space="preserve"> moutp e-C-DRr c 0.99</v>
      </c>
    </row>
    <row r="504" spans="1:1" x14ac:dyDescent="0.25">
      <c r="A504" t="str">
        <f ca="1">adb_new!B504&amp;" "&amp;adb_new!C504&amp;" "&amp;adb_new!D504&amp;" "&amp;adb_new!E504&amp;" "&amp;adb_new!F504</f>
        <v xml:space="preserve"> fyear 2017  </v>
      </c>
    </row>
    <row r="505" spans="1:1" x14ac:dyDescent="0.25">
      <c r="A505" t="str">
        <f ca="1">adb_new!B505&amp;" "&amp;adb_new!C505&amp;" "&amp;adb_new!D505&amp;" "&amp;adb_new!E505&amp;" "&amp;adb_new!F505</f>
        <v xml:space="preserve"> pll c 50 </v>
      </c>
    </row>
    <row r="506" spans="1:1" x14ac:dyDescent="0.25">
      <c r="A506" t="str">
        <f ca="1">adb_new!B506&amp;" "&amp;adb_new!C506&amp;" "&amp;adb_new!D506&amp;" "&amp;adb_new!E506&amp;" "&amp;adb_new!F506</f>
        <v xml:space="preserve"> inv c 0 </v>
      </c>
    </row>
    <row r="507" spans="1:1" x14ac:dyDescent="0.25">
      <c r="A507" t="str">
        <f ca="1">adb_new!B507&amp;" "&amp;adb_new!C507&amp;" "&amp;adb_new!D507&amp;" "&amp;adb_new!E507&amp;" "&amp;adb_new!F507</f>
        <v xml:space="preserve"> optm c 0.9954 </v>
      </c>
    </row>
    <row r="508" spans="1:1" x14ac:dyDescent="0.25">
      <c r="A508" t="str">
        <f ca="1">adb_new!B508&amp;" "&amp;adb_new!C508&amp;" "&amp;adb_new!D508&amp;" "&amp;adb_new!E508&amp;" "&amp;adb_new!F508</f>
        <v xml:space="preserve"> bdc up c 500</v>
      </c>
    </row>
    <row r="509" spans="1:1" x14ac:dyDescent="0.25">
      <c r="A509" t="str">
        <f ca="1">adb_new!B509&amp;" "&amp;adb_new!C509&amp;" "&amp;adb_new!D509&amp;" "&amp;adb_new!E509&amp;" "&amp;adb_new!F509</f>
        <v xml:space="preserve"> bdi up c 500</v>
      </c>
    </row>
    <row r="510" spans="1:1" x14ac:dyDescent="0.25">
      <c r="A510" t="str">
        <f ca="1">adb_new!B510&amp;" "&amp;adb_new!C510&amp;" "&amp;adb_new!D510&amp;" "&amp;adb_new!E510&amp;" "&amp;adb_new!F510</f>
        <v xml:space="preserve"> con1c oDZ1:tin c -1</v>
      </c>
    </row>
    <row r="511" spans="1:1" x14ac:dyDescent="0.25">
      <c r="A511" t="str">
        <f>adb_new!B511&amp;" "&amp;adb_new!C511&amp;" "&amp;adb_new!D511&amp;" "&amp;adb_new!E511&amp;" "&amp;adb_new!F511</f>
        <v xml:space="preserve">#    </v>
      </c>
    </row>
    <row r="512" spans="1:1" x14ac:dyDescent="0.25">
      <c r="A512" t="str">
        <f>adb_new!B512&amp;" "&amp;adb_new!C512&amp;" "&amp;adb_new!D512&amp;" "&amp;adb_new!E512&amp;" "&amp;adb_new!F512</f>
        <v xml:space="preserve">*    </v>
      </c>
    </row>
    <row r="513" spans="1:1" x14ac:dyDescent="0.25">
      <c r="A513" t="str">
        <f ca="1">adb_new!B513&amp;" "&amp;adb_new!C513&amp;" "&amp;adb_new!D513&amp;" "&amp;adb_new!E513&amp;" "&amp;adb_new!F513</f>
        <v xml:space="preserve">ELNUothSArLEr i   </v>
      </c>
    </row>
    <row r="514" spans="1:1" x14ac:dyDescent="0.25">
      <c r="A514" t="str">
        <f ca="1">adb_new!B514&amp;" "&amp;adb_new!C514&amp;" "&amp;adb_new!D514&amp;" "&amp;adb_new!E514&amp;" "&amp;adb_new!F514</f>
        <v xml:space="preserve"> minp e-H-SAr 1 </v>
      </c>
    </row>
    <row r="515" spans="1:1" x14ac:dyDescent="0.25">
      <c r="A515" t="str">
        <f ca="1">adb_new!B515&amp;" "&amp;adb_new!C515&amp;" "&amp;adb_new!D515&amp;" "&amp;adb_new!E515&amp;" "&amp;adb_new!F515</f>
        <v xml:space="preserve"> moutp e-D-LEr c 1</v>
      </c>
    </row>
    <row r="516" spans="1:1" x14ac:dyDescent="0.25">
      <c r="A516" t="str">
        <f ca="1">adb_new!B516&amp;" "&amp;adb_new!C516&amp;" "&amp;adb_new!D516&amp;" "&amp;adb_new!E516&amp;" "&amp;adb_new!F516</f>
        <v xml:space="preserve"> fyear 2015  </v>
      </c>
    </row>
    <row r="517" spans="1:1" x14ac:dyDescent="0.25">
      <c r="A517" t="str">
        <f ca="1">adb_new!B517&amp;" "&amp;adb_new!C517&amp;" "&amp;adb_new!D517&amp;" "&amp;adb_new!E517&amp;" "&amp;adb_new!F517</f>
        <v xml:space="preserve"> pll c 50 </v>
      </c>
    </row>
    <row r="518" spans="1:1" x14ac:dyDescent="0.25">
      <c r="A518" t="str">
        <f ca="1">adb_new!B518&amp;" "&amp;adb_new!C518&amp;" "&amp;adb_new!D518&amp;" "&amp;adb_new!E518&amp;" "&amp;adb_new!F518</f>
        <v xml:space="preserve"> inv c 0 </v>
      </c>
    </row>
    <row r="519" spans="1:1" x14ac:dyDescent="0.25">
      <c r="A519" t="str">
        <f ca="1">adb_new!B519&amp;" "&amp;adb_new!C519&amp;" "&amp;adb_new!D519&amp;" "&amp;adb_new!E519&amp;" "&amp;adb_new!F519</f>
        <v xml:space="preserve"> optm c 1 </v>
      </c>
    </row>
    <row r="520" spans="1:1" x14ac:dyDescent="0.25">
      <c r="A520" t="str">
        <f ca="1">adb_new!B520&amp;" "&amp;adb_new!C520&amp;" "&amp;adb_new!D520&amp;" "&amp;adb_new!E520&amp;" "&amp;adb_new!F520</f>
        <v xml:space="preserve"> bdc up c 130</v>
      </c>
    </row>
    <row r="521" spans="1:1" x14ac:dyDescent="0.25">
      <c r="A521" t="str">
        <f ca="1">adb_new!B521&amp;" "&amp;adb_new!C521&amp;" "&amp;adb_new!D521&amp;" "&amp;adb_new!E521&amp;" "&amp;adb_new!F521</f>
        <v xml:space="preserve"> bdi up c 130</v>
      </c>
    </row>
    <row r="522" spans="1:1" x14ac:dyDescent="0.25">
      <c r="A522" t="str">
        <f ca="1">adb_new!B522&amp;" "&amp;adb_new!C522&amp;" "&amp;adb_new!D522&amp;" "&amp;adb_new!E522&amp;" "&amp;adb_new!F522</f>
        <v xml:space="preserve"> con1c oLS1:tin c -1</v>
      </c>
    </row>
    <row r="523" spans="1:1" x14ac:dyDescent="0.25">
      <c r="A523" t="str">
        <f>adb_new!B523&amp;" "&amp;adb_new!C523&amp;" "&amp;adb_new!D523&amp;" "&amp;adb_new!E523&amp;" "&amp;adb_new!F523</f>
        <v xml:space="preserve">#    </v>
      </c>
    </row>
    <row r="524" spans="1:1" x14ac:dyDescent="0.25">
      <c r="A524" t="str">
        <f>adb_new!B524&amp;" "&amp;adb_new!C524&amp;" "&amp;adb_new!D524&amp;" "&amp;adb_new!E524&amp;" "&amp;adb_new!F524</f>
        <v xml:space="preserve">*    </v>
      </c>
    </row>
    <row r="525" spans="1:1" x14ac:dyDescent="0.25">
      <c r="A525" t="str">
        <f ca="1">adb_new!B525&amp;" "&amp;adb_new!C525&amp;" "&amp;adb_new!D525&amp;" "&amp;adb_new!E525&amp;" "&amp;adb_new!F525</f>
        <v xml:space="preserve">ELNUothMOrMArps i   </v>
      </c>
    </row>
    <row r="526" spans="1:1" x14ac:dyDescent="0.25">
      <c r="A526" t="str">
        <f ca="1">adb_new!B526&amp;" "&amp;adb_new!C526&amp;" "&amp;adb_new!D526&amp;" "&amp;adb_new!E526&amp;" "&amp;adb_new!F526</f>
        <v xml:space="preserve"> minp e-F-MOr 1 </v>
      </c>
    </row>
    <row r="527" spans="1:1" x14ac:dyDescent="0.25">
      <c r="A527" t="str">
        <f ca="1">adb_new!B527&amp;" "&amp;adb_new!C527&amp;" "&amp;adb_new!D527&amp;" "&amp;adb_new!E527&amp;" "&amp;adb_new!F527</f>
        <v xml:space="preserve"> moutp e-E-MAr c 0.98</v>
      </c>
    </row>
    <row r="528" spans="1:1" x14ac:dyDescent="0.25">
      <c r="A528" t="str">
        <f ca="1">adb_new!B528&amp;" "&amp;adb_new!C528&amp;" "&amp;adb_new!D528&amp;" "&amp;adb_new!E528&amp;" "&amp;adb_new!F528</f>
        <v xml:space="preserve"> fyear 2017  </v>
      </c>
    </row>
    <row r="529" spans="1:1" x14ac:dyDescent="0.25">
      <c r="A529" t="str">
        <f ca="1">adb_new!B529&amp;" "&amp;adb_new!C529&amp;" "&amp;adb_new!D529&amp;" "&amp;adb_new!E529&amp;" "&amp;adb_new!F529</f>
        <v xml:space="preserve"> pll c 50 </v>
      </c>
    </row>
    <row r="530" spans="1:1" x14ac:dyDescent="0.25">
      <c r="A530" t="str">
        <f ca="1">adb_new!B530&amp;" "&amp;adb_new!C530&amp;" "&amp;adb_new!D530&amp;" "&amp;adb_new!E530&amp;" "&amp;adb_new!F530</f>
        <v xml:space="preserve"> inv c 0 </v>
      </c>
    </row>
    <row r="531" spans="1:1" x14ac:dyDescent="0.25">
      <c r="A531" t="str">
        <f ca="1">adb_new!B531&amp;" "&amp;adb_new!C531&amp;" "&amp;adb_new!D531&amp;" "&amp;adb_new!E531&amp;" "&amp;adb_new!F531</f>
        <v xml:space="preserve"> optm c 0.9954 </v>
      </c>
    </row>
    <row r="532" spans="1:1" x14ac:dyDescent="0.25">
      <c r="A532" t="str">
        <f ca="1">adb_new!B532&amp;" "&amp;adb_new!C532&amp;" "&amp;adb_new!D532&amp;" "&amp;adb_new!E532&amp;" "&amp;adb_new!F532</f>
        <v xml:space="preserve"> bdc up c 600</v>
      </c>
    </row>
    <row r="533" spans="1:1" x14ac:dyDescent="0.25">
      <c r="A533" t="str">
        <f ca="1">adb_new!B533&amp;" "&amp;adb_new!C533&amp;" "&amp;adb_new!D533&amp;" "&amp;adb_new!E533&amp;" "&amp;adb_new!F533</f>
        <v xml:space="preserve"> bdi up c 600</v>
      </c>
    </row>
    <row r="534" spans="1:1" x14ac:dyDescent="0.25">
      <c r="A534" t="str">
        <f ca="1">adb_new!B534&amp;" "&amp;adb_new!C534&amp;" "&amp;adb_new!D534&amp;" "&amp;adb_new!E534&amp;" "&amp;adb_new!F534</f>
        <v xml:space="preserve"> con1c oMM1:tin c -1</v>
      </c>
    </row>
    <row r="535" spans="1:1" x14ac:dyDescent="0.25">
      <c r="A535" t="str">
        <f>adb_new!B535&amp;" "&amp;adb_new!C535&amp;" "&amp;adb_new!D535&amp;" "&amp;adb_new!E535&amp;" "&amp;adb_new!F535</f>
        <v xml:space="preserve">#    </v>
      </c>
    </row>
    <row r="536" spans="1:1" x14ac:dyDescent="0.25">
      <c r="A536" t="str">
        <f>adb_new!B536&amp;" "&amp;adb_new!C536&amp;" "&amp;adb_new!D536&amp;" "&amp;adb_new!E536&amp;" "&amp;adb_new!F536</f>
        <v xml:space="preserve">*    </v>
      </c>
    </row>
    <row r="537" spans="1:1" x14ac:dyDescent="0.25">
      <c r="A537" t="str">
        <f ca="1">adb_new!B537&amp;" "&amp;adb_new!C537&amp;" "&amp;adb_new!D537&amp;" "&amp;adb_new!E537&amp;" "&amp;adb_new!F537</f>
        <v xml:space="preserve">ELNUothMOrMArpm j   </v>
      </c>
    </row>
    <row r="538" spans="1:1" x14ac:dyDescent="0.25">
      <c r="A538" t="str">
        <f ca="1">adb_new!B538&amp;" "&amp;adb_new!C538&amp;" "&amp;adb_new!D538&amp;" "&amp;adb_new!E538&amp;" "&amp;adb_new!F538</f>
        <v xml:space="preserve"> minp e-F-MOr 1 </v>
      </c>
    </row>
    <row r="539" spans="1:1" x14ac:dyDescent="0.25">
      <c r="A539" t="str">
        <f ca="1">adb_new!B539&amp;" "&amp;adb_new!C539&amp;" "&amp;adb_new!D539&amp;" "&amp;adb_new!E539&amp;" "&amp;adb_new!F539</f>
        <v xml:space="preserve"> moutp e-E-MAr c 0.97</v>
      </c>
    </row>
    <row r="540" spans="1:1" x14ac:dyDescent="0.25">
      <c r="A540" t="str">
        <f ca="1">adb_new!B540&amp;" "&amp;adb_new!C540&amp;" "&amp;adb_new!D540&amp;" "&amp;adb_new!E540&amp;" "&amp;adb_new!F540</f>
        <v xml:space="preserve"> fyear 2015  </v>
      </c>
    </row>
    <row r="541" spans="1:1" x14ac:dyDescent="0.25">
      <c r="A541" t="str">
        <f ca="1">adb_new!B541&amp;" "&amp;adb_new!C541&amp;" "&amp;adb_new!D541&amp;" "&amp;adb_new!E541&amp;" "&amp;adb_new!F541</f>
        <v xml:space="preserve"> pll c 50 </v>
      </c>
    </row>
    <row r="542" spans="1:1" x14ac:dyDescent="0.25">
      <c r="A542" t="str">
        <f ca="1">adb_new!B542&amp;" "&amp;adb_new!C542&amp;" "&amp;adb_new!D542&amp;" "&amp;adb_new!E542&amp;" "&amp;adb_new!F542</f>
        <v xml:space="preserve"> inv c 0 </v>
      </c>
    </row>
    <row r="543" spans="1:1" x14ac:dyDescent="0.25">
      <c r="A543" t="str">
        <f ca="1">adb_new!B543&amp;" "&amp;adb_new!C543&amp;" "&amp;adb_new!D543&amp;" "&amp;adb_new!E543&amp;" "&amp;adb_new!F543</f>
        <v xml:space="preserve"> optm c 0.996 </v>
      </c>
    </row>
    <row r="544" spans="1:1" x14ac:dyDescent="0.25">
      <c r="A544" t="str">
        <f ca="1">adb_new!B544&amp;" "&amp;adb_new!C544&amp;" "&amp;adb_new!D544&amp;" "&amp;adb_new!E544&amp;" "&amp;adb_new!F544</f>
        <v xml:space="preserve"> bdc up c 300</v>
      </c>
    </row>
    <row r="545" spans="1:1" x14ac:dyDescent="0.25">
      <c r="A545" t="str">
        <f ca="1">adb_new!B545&amp;" "&amp;adb_new!C545&amp;" "&amp;adb_new!D545&amp;" "&amp;adb_new!E545&amp;" "&amp;adb_new!F545</f>
        <v xml:space="preserve"> bdi up c 300</v>
      </c>
    </row>
    <row r="546" spans="1:1" x14ac:dyDescent="0.25">
      <c r="A546" t="str">
        <f ca="1">adb_new!B546&amp;" "&amp;adb_new!C546&amp;" "&amp;adb_new!D546&amp;" "&amp;adb_new!E546&amp;" "&amp;adb_new!F546</f>
        <v xml:space="preserve"> con1c oMM2:tin c -1</v>
      </c>
    </row>
    <row r="547" spans="1:1" x14ac:dyDescent="0.25">
      <c r="A547" t="str">
        <f>adb_new!B547&amp;" "&amp;adb_new!C547&amp;" "&amp;adb_new!D547&amp;" "&amp;adb_new!E547&amp;" "&amp;adb_new!F547</f>
        <v xml:space="preserve">#    </v>
      </c>
    </row>
    <row r="548" spans="1:1" x14ac:dyDescent="0.25">
      <c r="A548" t="str">
        <f>adb_new!B548&amp;" "&amp;adb_new!C548&amp;" "&amp;adb_new!D548&amp;" "&amp;adb_new!E548&amp;" "&amp;adb_new!F548</f>
        <v xml:space="preserve">*    </v>
      </c>
    </row>
    <row r="549" spans="1:1" x14ac:dyDescent="0.25">
      <c r="A549" t="str">
        <f ca="1">adb_new!B549&amp;" "&amp;adb_new!C549&amp;" "&amp;adb_new!D549&amp;" "&amp;adb_new!E549&amp;" "&amp;adb_new!F549</f>
        <v xml:space="preserve">ELNUothZArMAr k   </v>
      </c>
    </row>
    <row r="550" spans="1:1" x14ac:dyDescent="0.25">
      <c r="A550" t="str">
        <f ca="1">adb_new!B550&amp;" "&amp;adb_new!C550&amp;" "&amp;adb_new!D550&amp;" "&amp;adb_new!E550&amp;" "&amp;adb_new!F550</f>
        <v xml:space="preserve"> minp e-K-ZAr 1 </v>
      </c>
    </row>
    <row r="551" spans="1:1" x14ac:dyDescent="0.25">
      <c r="A551" t="str">
        <f ca="1">adb_new!B551&amp;" "&amp;adb_new!C551&amp;" "&amp;adb_new!D551&amp;" "&amp;adb_new!E551&amp;" "&amp;adb_new!F551</f>
        <v xml:space="preserve"> moutp e-E-MAr c 0.96</v>
      </c>
    </row>
    <row r="552" spans="1:1" x14ac:dyDescent="0.25">
      <c r="A552" t="str">
        <f ca="1">adb_new!B552&amp;" "&amp;adb_new!C552&amp;" "&amp;adb_new!D552&amp;" "&amp;adb_new!E552&amp;" "&amp;adb_new!F552</f>
        <v xml:space="preserve"> fyear 2018  </v>
      </c>
    </row>
    <row r="553" spans="1:1" x14ac:dyDescent="0.25">
      <c r="A553" t="str">
        <f ca="1">adb_new!B553&amp;" "&amp;adb_new!C553&amp;" "&amp;adb_new!D553&amp;" "&amp;adb_new!E553&amp;" "&amp;adb_new!F553</f>
        <v xml:space="preserve"> pll c 50 </v>
      </c>
    </row>
    <row r="554" spans="1:1" x14ac:dyDescent="0.25">
      <c r="A554" t="str">
        <f ca="1">adb_new!B554&amp;" "&amp;adb_new!C554&amp;" "&amp;adb_new!D554&amp;" "&amp;adb_new!E554&amp;" "&amp;adb_new!F554</f>
        <v xml:space="preserve"> inv c 0 </v>
      </c>
    </row>
    <row r="555" spans="1:1" x14ac:dyDescent="0.25">
      <c r="A555" t="str">
        <f ca="1">adb_new!B555&amp;" "&amp;adb_new!C555&amp;" "&amp;adb_new!D555&amp;" "&amp;adb_new!E555&amp;" "&amp;adb_new!F555</f>
        <v xml:space="preserve"> optm c 1 </v>
      </c>
    </row>
    <row r="556" spans="1:1" x14ac:dyDescent="0.25">
      <c r="A556" t="str">
        <f ca="1">adb_new!B556&amp;" "&amp;adb_new!C556&amp;" "&amp;adb_new!D556&amp;" "&amp;adb_new!E556&amp;" "&amp;adb_new!F556</f>
        <v xml:space="preserve"> bdc up c 200</v>
      </c>
    </row>
    <row r="557" spans="1:1" x14ac:dyDescent="0.25">
      <c r="A557" t="str">
        <f ca="1">adb_new!B557&amp;" "&amp;adb_new!C557&amp;" "&amp;adb_new!D557&amp;" "&amp;adb_new!E557&amp;" "&amp;adb_new!F557</f>
        <v xml:space="preserve"> bdi up c 200</v>
      </c>
    </row>
    <row r="558" spans="1:1" x14ac:dyDescent="0.25">
      <c r="A558" t="str">
        <f ca="1">adb_new!B558&amp;" "&amp;adb_new!C558&amp;" "&amp;adb_new!D558&amp;" "&amp;adb_new!E558&amp;" "&amp;adb_new!F558</f>
        <v xml:space="preserve"> con1c oMZ1:tin c -1</v>
      </c>
    </row>
    <row r="559" spans="1:1" x14ac:dyDescent="0.25">
      <c r="A559" t="str">
        <f>adb_new!B559&amp;" "&amp;adb_new!C559&amp;" "&amp;adb_new!D559&amp;" "&amp;adb_new!E559&amp;" "&amp;adb_new!F559</f>
        <v xml:space="preserve">#    </v>
      </c>
    </row>
    <row r="560" spans="1:1" x14ac:dyDescent="0.25">
      <c r="A560" t="str">
        <f>adb_new!B560&amp;" "&amp;adb_new!C560&amp;" "&amp;adb_new!D560&amp;" "&amp;adb_new!E560&amp;" "&amp;adb_new!F560</f>
        <v xml:space="preserve">*    </v>
      </c>
    </row>
    <row r="561" spans="1:1" x14ac:dyDescent="0.25">
      <c r="A561" t="str">
        <f ca="1">adb_new!B561&amp;" "&amp;adb_new!C561&amp;" "&amp;adb_new!D561&amp;" "&amp;adb_new!E561&amp;" "&amp;adb_new!F561</f>
        <v xml:space="preserve">ELNUothSArMOr k   </v>
      </c>
    </row>
    <row r="562" spans="1:1" x14ac:dyDescent="0.25">
      <c r="A562" t="str">
        <f ca="1">adb_new!B562&amp;" "&amp;adb_new!C562&amp;" "&amp;adb_new!D562&amp;" "&amp;adb_new!E562&amp;" "&amp;adb_new!F562</f>
        <v xml:space="preserve"> minp e-H-SAr 1 </v>
      </c>
    </row>
    <row r="563" spans="1:1" x14ac:dyDescent="0.25">
      <c r="A563" t="str">
        <f ca="1">adb_new!B563&amp;" "&amp;adb_new!C563&amp;" "&amp;adb_new!D563&amp;" "&amp;adb_new!E563&amp;" "&amp;adb_new!F563</f>
        <v xml:space="preserve"> moutp e-F-MOr c 0.98</v>
      </c>
    </row>
    <row r="564" spans="1:1" x14ac:dyDescent="0.25">
      <c r="A564" t="str">
        <f ca="1">adb_new!B564&amp;" "&amp;adb_new!C564&amp;" "&amp;adb_new!D564&amp;" "&amp;adb_new!E564&amp;" "&amp;adb_new!F564</f>
        <v xml:space="preserve"> fyear 2018  </v>
      </c>
    </row>
    <row r="565" spans="1:1" x14ac:dyDescent="0.25">
      <c r="A565" t="str">
        <f ca="1">adb_new!B565&amp;" "&amp;adb_new!C565&amp;" "&amp;adb_new!D565&amp;" "&amp;adb_new!E565&amp;" "&amp;adb_new!F565</f>
        <v xml:space="preserve"> pll c 50 </v>
      </c>
    </row>
    <row r="566" spans="1:1" x14ac:dyDescent="0.25">
      <c r="A566" t="str">
        <f ca="1">adb_new!B566&amp;" "&amp;adb_new!C566&amp;" "&amp;adb_new!D566&amp;" "&amp;adb_new!E566&amp;" "&amp;adb_new!F566</f>
        <v xml:space="preserve"> inv c 0 </v>
      </c>
    </row>
    <row r="567" spans="1:1" x14ac:dyDescent="0.25">
      <c r="A567" t="str">
        <f ca="1">adb_new!B567&amp;" "&amp;adb_new!C567&amp;" "&amp;adb_new!D567&amp;" "&amp;adb_new!E567&amp;" "&amp;adb_new!F567</f>
        <v xml:space="preserve"> optm c 0.994 </v>
      </c>
    </row>
    <row r="568" spans="1:1" x14ac:dyDescent="0.25">
      <c r="A568" t="str">
        <f ca="1">adb_new!B568&amp;" "&amp;adb_new!C568&amp;" "&amp;adb_new!D568&amp;" "&amp;adb_new!E568&amp;" "&amp;adb_new!F568</f>
        <v xml:space="preserve"> bdc up c 600</v>
      </c>
    </row>
    <row r="569" spans="1:1" x14ac:dyDescent="0.25">
      <c r="A569" t="str">
        <f ca="1">adb_new!B569&amp;" "&amp;adb_new!C569&amp;" "&amp;adb_new!D569&amp;" "&amp;adb_new!E569&amp;" "&amp;adb_new!F569</f>
        <v xml:space="preserve"> bdi up c 600</v>
      </c>
    </row>
    <row r="570" spans="1:1" x14ac:dyDescent="0.25">
      <c r="A570" t="str">
        <f ca="1">adb_new!B570&amp;" "&amp;adb_new!C570&amp;" "&amp;adb_new!D570&amp;" "&amp;adb_new!E570&amp;" "&amp;adb_new!F570</f>
        <v xml:space="preserve"> con1c oMS1:tin c -1</v>
      </c>
    </row>
    <row r="571" spans="1:1" x14ac:dyDescent="0.25">
      <c r="A571" t="str">
        <f>adb_new!B571&amp;" "&amp;adb_new!C571&amp;" "&amp;adb_new!D571&amp;" "&amp;adb_new!E571&amp;" "&amp;adb_new!F571</f>
        <v xml:space="preserve">#    </v>
      </c>
    </row>
    <row r="572" spans="1:1" x14ac:dyDescent="0.25">
      <c r="A572" t="str">
        <f>adb_new!B572&amp;" "&amp;adb_new!C572&amp;" "&amp;adb_new!D572&amp;" "&amp;adb_new!E572&amp;" "&amp;adb_new!F572</f>
        <v xml:space="preserve">*    </v>
      </c>
    </row>
    <row r="573" spans="1:1" x14ac:dyDescent="0.25">
      <c r="A573" t="str">
        <f ca="1">adb_new!B573&amp;" "&amp;adb_new!C573&amp;" "&amp;adb_new!D573&amp;" "&amp;adb_new!E573&amp;" "&amp;adb_new!F573</f>
        <v xml:space="preserve">ELNUothZIrMOr l   </v>
      </c>
    </row>
    <row r="574" spans="1:1" x14ac:dyDescent="0.25">
      <c r="A574" t="str">
        <f ca="1">adb_new!B574&amp;" "&amp;adb_new!C574&amp;" "&amp;adb_new!D574&amp;" "&amp;adb_new!E574&amp;" "&amp;adb_new!F574</f>
        <v xml:space="preserve"> minp e-L-ZIr 1 </v>
      </c>
    </row>
    <row r="575" spans="1:1" x14ac:dyDescent="0.25">
      <c r="A575" t="str">
        <f ca="1">adb_new!B575&amp;" "&amp;adb_new!C575&amp;" "&amp;adb_new!D575&amp;" "&amp;adb_new!E575&amp;" "&amp;adb_new!F575</f>
        <v xml:space="preserve"> moutp e-F-MOr c 0.97</v>
      </c>
    </row>
    <row r="576" spans="1:1" x14ac:dyDescent="0.25">
      <c r="A576" t="str">
        <f ca="1">adb_new!B576&amp;" "&amp;adb_new!C576&amp;" "&amp;adb_new!D576&amp;" "&amp;adb_new!E576&amp;" "&amp;adb_new!F576</f>
        <v xml:space="preserve"> fyear 2017  </v>
      </c>
    </row>
    <row r="577" spans="1:1" x14ac:dyDescent="0.25">
      <c r="A577" t="str">
        <f ca="1">adb_new!B577&amp;" "&amp;adb_new!C577&amp;" "&amp;adb_new!D577&amp;" "&amp;adb_new!E577&amp;" "&amp;adb_new!F577</f>
        <v xml:space="preserve"> pll c 50 </v>
      </c>
    </row>
    <row r="578" spans="1:1" x14ac:dyDescent="0.25">
      <c r="A578" t="str">
        <f ca="1">adb_new!B578&amp;" "&amp;adb_new!C578&amp;" "&amp;adb_new!D578&amp;" "&amp;adb_new!E578&amp;" "&amp;adb_new!F578</f>
        <v xml:space="preserve"> inv c 0 </v>
      </c>
    </row>
    <row r="579" spans="1:1" x14ac:dyDescent="0.25">
      <c r="A579" t="str">
        <f ca="1">adb_new!B579&amp;" "&amp;adb_new!C579&amp;" "&amp;adb_new!D579&amp;" "&amp;adb_new!E579&amp;" "&amp;adb_new!F579</f>
        <v xml:space="preserve"> optm c 0.9954 </v>
      </c>
    </row>
    <row r="580" spans="1:1" x14ac:dyDescent="0.25">
      <c r="A580" t="str">
        <f ca="1">adb_new!B580&amp;" "&amp;adb_new!C580&amp;" "&amp;adb_new!D580&amp;" "&amp;adb_new!E580&amp;" "&amp;adb_new!F580</f>
        <v xml:space="preserve"> bdc up c 500</v>
      </c>
    </row>
    <row r="581" spans="1:1" x14ac:dyDescent="0.25">
      <c r="A581" t="str">
        <f ca="1">adb_new!B581&amp;" "&amp;adb_new!C581&amp;" "&amp;adb_new!D581&amp;" "&amp;adb_new!E581&amp;" "&amp;adb_new!F581</f>
        <v xml:space="preserve"> bdi up c 500</v>
      </c>
    </row>
    <row r="582" spans="1:1" x14ac:dyDescent="0.25">
      <c r="A582" t="str">
        <f ca="1">adb_new!B582&amp;" "&amp;adb_new!C582&amp;" "&amp;adb_new!D582&amp;" "&amp;adb_new!E582&amp;" "&amp;adb_new!F582</f>
        <v xml:space="preserve"> con1c oMZ2:tin c -1</v>
      </c>
    </row>
    <row r="583" spans="1:1" x14ac:dyDescent="0.25">
      <c r="A583" t="str">
        <f>adb_new!B583&amp;" "&amp;adb_new!C583&amp;" "&amp;adb_new!D583&amp;" "&amp;adb_new!E583&amp;" "&amp;adb_new!F583</f>
        <v xml:space="preserve">#    </v>
      </c>
    </row>
    <row r="584" spans="1:1" x14ac:dyDescent="0.25">
      <c r="A584" t="str">
        <f>adb_new!B584&amp;" "&amp;adb_new!C584&amp;" "&amp;adb_new!D584&amp;" "&amp;adb_new!E584&amp;" "&amp;adb_new!F584</f>
        <v xml:space="preserve">*    </v>
      </c>
    </row>
    <row r="585" spans="1:1" x14ac:dyDescent="0.25">
      <c r="A585" t="str">
        <f ca="1">adb_new!B585&amp;" "&amp;adb_new!C585&amp;" "&amp;adb_new!D585&amp;" "&amp;adb_new!E585&amp;" "&amp;adb_new!F585</f>
        <v xml:space="preserve">ELNUothSArNAr o   </v>
      </c>
    </row>
    <row r="586" spans="1:1" x14ac:dyDescent="0.25">
      <c r="A586" t="str">
        <f ca="1">adb_new!B586&amp;" "&amp;adb_new!C586&amp;" "&amp;adb_new!D586&amp;" "&amp;adb_new!E586&amp;" "&amp;adb_new!F586</f>
        <v xml:space="preserve"> minp e-H-SAr 1 </v>
      </c>
    </row>
    <row r="587" spans="1:1" x14ac:dyDescent="0.25">
      <c r="A587" t="str">
        <f ca="1">adb_new!B587&amp;" "&amp;adb_new!C587&amp;" "&amp;adb_new!D587&amp;" "&amp;adb_new!E587&amp;" "&amp;adb_new!F587</f>
        <v xml:space="preserve"> moutp e-G-NAr c 0.93</v>
      </c>
    </row>
    <row r="588" spans="1:1" x14ac:dyDescent="0.25">
      <c r="A588" t="str">
        <f ca="1">adb_new!B588&amp;" "&amp;adb_new!C588&amp;" "&amp;adb_new!D588&amp;" "&amp;adb_new!E588&amp;" "&amp;adb_new!F588</f>
        <v xml:space="preserve"> fyear 2018  </v>
      </c>
    </row>
    <row r="589" spans="1:1" x14ac:dyDescent="0.25">
      <c r="A589" t="str">
        <f ca="1">adb_new!B589&amp;" "&amp;adb_new!C589&amp;" "&amp;adb_new!D589&amp;" "&amp;adb_new!E589&amp;" "&amp;adb_new!F589</f>
        <v xml:space="preserve"> pll c 50 </v>
      </c>
    </row>
    <row r="590" spans="1:1" x14ac:dyDescent="0.25">
      <c r="A590" t="str">
        <f ca="1">adb_new!B590&amp;" "&amp;adb_new!C590&amp;" "&amp;adb_new!D590&amp;" "&amp;adb_new!E590&amp;" "&amp;adb_new!F590</f>
        <v xml:space="preserve"> inv c 0 </v>
      </c>
    </row>
    <row r="591" spans="1:1" x14ac:dyDescent="0.25">
      <c r="A591" t="str">
        <f ca="1">adb_new!B591&amp;" "&amp;adb_new!C591&amp;" "&amp;adb_new!D591&amp;" "&amp;adb_new!E591&amp;" "&amp;adb_new!F591</f>
        <v xml:space="preserve"> optm c 0.9925 </v>
      </c>
    </row>
    <row r="592" spans="1:1" x14ac:dyDescent="0.25">
      <c r="A592" t="str">
        <f ca="1">adb_new!B592&amp;" "&amp;adb_new!C592&amp;" "&amp;adb_new!D592&amp;" "&amp;adb_new!E592&amp;" "&amp;adb_new!F592</f>
        <v xml:space="preserve"> bdc up c 300</v>
      </c>
    </row>
    <row r="593" spans="1:1" x14ac:dyDescent="0.25">
      <c r="A593" t="str">
        <f ca="1">adb_new!B593&amp;" "&amp;adb_new!C593&amp;" "&amp;adb_new!D593&amp;" "&amp;adb_new!E593&amp;" "&amp;adb_new!F593</f>
        <v xml:space="preserve"> bdi up c 300</v>
      </c>
    </row>
    <row r="594" spans="1:1" x14ac:dyDescent="0.25">
      <c r="A594" t="str">
        <f ca="1">adb_new!B594&amp;" "&amp;adb_new!C594&amp;" "&amp;adb_new!D594&amp;" "&amp;adb_new!E594&amp;" "&amp;adb_new!F594</f>
        <v xml:space="preserve"> con1c oNS1:tin c -1</v>
      </c>
    </row>
    <row r="595" spans="1:1" x14ac:dyDescent="0.25">
      <c r="A595" t="str">
        <f>adb_new!B595&amp;" "&amp;adb_new!C595&amp;" "&amp;adb_new!D595&amp;" "&amp;adb_new!E595&amp;" "&amp;adb_new!F595</f>
        <v xml:space="preserve">#    </v>
      </c>
    </row>
    <row r="596" spans="1:1" x14ac:dyDescent="0.25">
      <c r="A596" t="str">
        <f>adb_new!B596&amp;" "&amp;adb_new!C596&amp;" "&amp;adb_new!D596&amp;" "&amp;adb_new!E596&amp;" "&amp;adb_new!F596</f>
        <v xml:space="preserve">*    </v>
      </c>
    </row>
    <row r="597" spans="1:1" x14ac:dyDescent="0.25">
      <c r="A597" t="str">
        <f ca="1">adb_new!B597&amp;" "&amp;adb_new!C597&amp;" "&amp;adb_new!D597&amp;" "&amp;adb_new!E597&amp;" "&amp;adb_new!F597</f>
        <v xml:space="preserve">ELNUothSWrSAr p   </v>
      </c>
    </row>
    <row r="598" spans="1:1" x14ac:dyDescent="0.25">
      <c r="A598" t="str">
        <f ca="1">adb_new!B598&amp;" "&amp;adb_new!C598&amp;" "&amp;adb_new!D598&amp;" "&amp;adb_new!E598&amp;" "&amp;adb_new!F598</f>
        <v xml:space="preserve"> minp e-I-SWr 1 </v>
      </c>
    </row>
    <row r="599" spans="1:1" x14ac:dyDescent="0.25">
      <c r="A599" t="str">
        <f ca="1">adb_new!B599&amp;" "&amp;adb_new!C599&amp;" "&amp;adb_new!D599&amp;" "&amp;adb_new!E599&amp;" "&amp;adb_new!F599</f>
        <v xml:space="preserve"> moutp e-H-SAr c 0.99</v>
      </c>
    </row>
    <row r="600" spans="1:1" x14ac:dyDescent="0.25">
      <c r="A600" t="str">
        <f ca="1">adb_new!B600&amp;" "&amp;adb_new!C600&amp;" "&amp;adb_new!D600&amp;" "&amp;adb_new!E600&amp;" "&amp;adb_new!F600</f>
        <v xml:space="preserve"> fyear 2018  </v>
      </c>
    </row>
    <row r="601" spans="1:1" x14ac:dyDescent="0.25">
      <c r="A601" t="str">
        <f ca="1">adb_new!B601&amp;" "&amp;adb_new!C601&amp;" "&amp;adb_new!D601&amp;" "&amp;adb_new!E601&amp;" "&amp;adb_new!F601</f>
        <v xml:space="preserve"> pll c 50 </v>
      </c>
    </row>
    <row r="602" spans="1:1" x14ac:dyDescent="0.25">
      <c r="A602" t="str">
        <f ca="1">adb_new!B602&amp;" "&amp;adb_new!C602&amp;" "&amp;adb_new!D602&amp;" "&amp;adb_new!E602&amp;" "&amp;adb_new!F602</f>
        <v xml:space="preserve"> inv c 0 </v>
      </c>
    </row>
    <row r="603" spans="1:1" x14ac:dyDescent="0.25">
      <c r="A603" t="str">
        <f ca="1">adb_new!B603&amp;" "&amp;adb_new!C603&amp;" "&amp;adb_new!D603&amp;" "&amp;adb_new!E603&amp;" "&amp;adb_new!F603</f>
        <v xml:space="preserve"> optm c 0.9991 </v>
      </c>
    </row>
    <row r="604" spans="1:1" x14ac:dyDescent="0.25">
      <c r="A604" t="str">
        <f ca="1">adb_new!B604&amp;" "&amp;adb_new!C604&amp;" "&amp;adb_new!D604&amp;" "&amp;adb_new!E604&amp;" "&amp;adb_new!F604</f>
        <v xml:space="preserve"> bdc up c 450</v>
      </c>
    </row>
    <row r="605" spans="1:1" x14ac:dyDescent="0.25">
      <c r="A605" t="str">
        <f ca="1">adb_new!B605&amp;" "&amp;adb_new!C605&amp;" "&amp;adb_new!D605&amp;" "&amp;adb_new!E605&amp;" "&amp;adb_new!F605</f>
        <v xml:space="preserve"> bdi up c 450</v>
      </c>
    </row>
    <row r="606" spans="1:1" x14ac:dyDescent="0.25">
      <c r="A606" t="str">
        <f ca="1">adb_new!B606&amp;" "&amp;adb_new!C606&amp;" "&amp;adb_new!D606&amp;" "&amp;adb_new!E606&amp;" "&amp;adb_new!F606</f>
        <v xml:space="preserve"> con1c oSS1:tin c -1</v>
      </c>
    </row>
    <row r="607" spans="1:1" x14ac:dyDescent="0.25">
      <c r="A607" t="str">
        <f>adb_new!B607&amp;" "&amp;adb_new!C607&amp;" "&amp;adb_new!D607&amp;" "&amp;adb_new!E607&amp;" "&amp;adb_new!F607</f>
        <v xml:space="preserve">#    </v>
      </c>
    </row>
    <row r="608" spans="1:1" x14ac:dyDescent="0.25">
      <c r="A608" t="str">
        <f>adb_new!B608&amp;" "&amp;adb_new!C608&amp;" "&amp;adb_new!D608&amp;" "&amp;adb_new!E608&amp;" "&amp;adb_new!F608</f>
        <v xml:space="preserve">*    </v>
      </c>
    </row>
    <row r="609" spans="1:1" x14ac:dyDescent="0.25">
      <c r="A609" t="str">
        <f ca="1">adb_new!B609&amp;" "&amp;adb_new!C609&amp;" "&amp;adb_new!D609&amp;" "&amp;adb_new!E609&amp;" "&amp;adb_new!F609</f>
        <v xml:space="preserve">ELNUothAnrNAr p   </v>
      </c>
    </row>
    <row r="610" spans="1:1" x14ac:dyDescent="0.25">
      <c r="A610" t="str">
        <f ca="1">adb_new!B610&amp;" "&amp;adb_new!C610&amp;" "&amp;adb_new!D610&amp;" "&amp;adb_new!E610&amp;" "&amp;adb_new!F610</f>
        <v xml:space="preserve"> minp e-A-ANr 1 </v>
      </c>
    </row>
    <row r="611" spans="1:1" x14ac:dyDescent="0.25">
      <c r="A611" t="str">
        <f ca="1">adb_new!B611&amp;" "&amp;adb_new!C611&amp;" "&amp;adb_new!D611&amp;" "&amp;adb_new!E611&amp;" "&amp;adb_new!F611</f>
        <v xml:space="preserve"> moutp e-G-NAr c 0.99</v>
      </c>
    </row>
    <row r="612" spans="1:1" x14ac:dyDescent="0.25">
      <c r="A612" t="str">
        <f ca="1">adb_new!B612&amp;" "&amp;adb_new!C612&amp;" "&amp;adb_new!D612&amp;" "&amp;adb_new!E612&amp;" "&amp;adb_new!F612</f>
        <v xml:space="preserve"> fyear 2016  </v>
      </c>
    </row>
    <row r="613" spans="1:1" x14ac:dyDescent="0.25">
      <c r="A613" t="str">
        <f ca="1">adb_new!B613&amp;" "&amp;adb_new!C613&amp;" "&amp;adb_new!D613&amp;" "&amp;adb_new!E613&amp;" "&amp;adb_new!F613</f>
        <v xml:space="preserve"> pll c 51 </v>
      </c>
    </row>
    <row r="614" spans="1:1" x14ac:dyDescent="0.25">
      <c r="A614" t="str">
        <f ca="1">adb_new!B614&amp;" "&amp;adb_new!C614&amp;" "&amp;adb_new!D614&amp;" "&amp;adb_new!E614&amp;" "&amp;adb_new!F614</f>
        <v xml:space="preserve"> inv c 0 </v>
      </c>
    </row>
    <row r="615" spans="1:1" x14ac:dyDescent="0.25">
      <c r="A615" t="str">
        <f ca="1">adb_new!B615&amp;" "&amp;adb_new!C615&amp;" "&amp;adb_new!D615&amp;" "&amp;adb_new!E615&amp;" "&amp;adb_new!F615</f>
        <v xml:space="preserve"> optm c 0.9909 </v>
      </c>
    </row>
    <row r="616" spans="1:1" x14ac:dyDescent="0.25">
      <c r="A616" t="str">
        <f ca="1">adb_new!B616&amp;" "&amp;adb_new!C616&amp;" "&amp;adb_new!D616&amp;" "&amp;adb_new!E616&amp;" "&amp;adb_new!F616</f>
        <v xml:space="preserve"> bdc up c 400</v>
      </c>
    </row>
    <row r="617" spans="1:1" x14ac:dyDescent="0.25">
      <c r="A617" t="str">
        <f ca="1">adb_new!B617&amp;" "&amp;adb_new!C617&amp;" "&amp;adb_new!D617&amp;" "&amp;adb_new!E617&amp;" "&amp;adb_new!F617</f>
        <v xml:space="preserve"> bdi up c 400</v>
      </c>
    </row>
    <row r="618" spans="1:1" x14ac:dyDescent="0.25">
      <c r="A618" t="str">
        <f ca="1">adb_new!B618&amp;" "&amp;adb_new!C618&amp;" "&amp;adb_new!D618&amp;" "&amp;adb_new!E618&amp;" "&amp;adb_new!F618</f>
        <v xml:space="preserve"> con1c oNA1:tin c -1</v>
      </c>
    </row>
    <row r="619" spans="1:1" x14ac:dyDescent="0.25">
      <c r="A619" t="str">
        <f>adb_new!B619&amp;" "&amp;adb_new!C619&amp;" "&amp;adb_new!D619&amp;" "&amp;adb_new!E619&amp;" "&amp;adb_new!F619</f>
        <v xml:space="preserve">#    </v>
      </c>
    </row>
    <row r="620" spans="1:1" x14ac:dyDescent="0.25">
      <c r="A620" t="str">
        <f>adb_new!B620&amp;" "&amp;adb_new!C620&amp;" "&amp;adb_new!D620&amp;" "&amp;adb_new!E620&amp;" "&amp;adb_new!F620</f>
        <v xml:space="preserve">*    </v>
      </c>
    </row>
    <row r="621" spans="1:1" x14ac:dyDescent="0.25">
      <c r="A621" t="str">
        <f ca="1">adb_new!B621&amp;" "&amp;adb_new!C621&amp;" "&amp;adb_new!D621&amp;" "&amp;adb_new!E621&amp;" "&amp;adb_new!F621</f>
        <v xml:space="preserve">ELNUothZArTAr i   </v>
      </c>
    </row>
    <row r="622" spans="1:1" x14ac:dyDescent="0.25">
      <c r="A622" t="str">
        <f ca="1">adb_new!B622&amp;" "&amp;adb_new!C622&amp;" "&amp;adb_new!D622&amp;" "&amp;adb_new!E622&amp;" "&amp;adb_new!F622</f>
        <v xml:space="preserve"> minp e-K-ZAr 1 </v>
      </c>
    </row>
    <row r="623" spans="1:1" x14ac:dyDescent="0.25">
      <c r="A623" t="str">
        <f ca="1">adb_new!B623&amp;" "&amp;adb_new!C623&amp;" "&amp;adb_new!D623&amp;" "&amp;adb_new!E623&amp;" "&amp;adb_new!F623</f>
        <v xml:space="preserve"> moutp e-J-TAr c 0.94</v>
      </c>
    </row>
    <row r="624" spans="1:1" x14ac:dyDescent="0.25">
      <c r="A624" t="str">
        <f ca="1">adb_new!B624&amp;" "&amp;adb_new!C624&amp;" "&amp;adb_new!D624&amp;" "&amp;adb_new!E624&amp;" "&amp;adb_new!F624</f>
        <v xml:space="preserve"> fyear 2016  </v>
      </c>
    </row>
    <row r="625" spans="1:1" x14ac:dyDescent="0.25">
      <c r="A625" t="str">
        <f ca="1">adb_new!B625&amp;" "&amp;adb_new!C625&amp;" "&amp;adb_new!D625&amp;" "&amp;adb_new!E625&amp;" "&amp;adb_new!F625</f>
        <v xml:space="preserve"> pll c 50 </v>
      </c>
    </row>
    <row r="626" spans="1:1" x14ac:dyDescent="0.25">
      <c r="A626" t="str">
        <f ca="1">adb_new!B626&amp;" "&amp;adb_new!C626&amp;" "&amp;adb_new!D626&amp;" "&amp;adb_new!E626&amp;" "&amp;adb_new!F626</f>
        <v xml:space="preserve"> inv c 0 </v>
      </c>
    </row>
    <row r="627" spans="1:1" x14ac:dyDescent="0.25">
      <c r="A627" t="str">
        <f ca="1">adb_new!B627&amp;" "&amp;adb_new!C627&amp;" "&amp;adb_new!D627&amp;" "&amp;adb_new!E627&amp;" "&amp;adb_new!F627</f>
        <v xml:space="preserve"> optm c 0.9925 </v>
      </c>
    </row>
    <row r="628" spans="1:1" x14ac:dyDescent="0.25">
      <c r="A628" t="str">
        <f ca="1">adb_new!B628&amp;" "&amp;adb_new!C628&amp;" "&amp;adb_new!D628&amp;" "&amp;adb_new!E628&amp;" "&amp;adb_new!F628</f>
        <v xml:space="preserve"> bdc up c 400</v>
      </c>
    </row>
    <row r="629" spans="1:1" x14ac:dyDescent="0.25">
      <c r="A629" t="str">
        <f ca="1">adb_new!B629&amp;" "&amp;adb_new!C629&amp;" "&amp;adb_new!D629&amp;" "&amp;adb_new!E629&amp;" "&amp;adb_new!F629</f>
        <v xml:space="preserve"> bdi up c 400</v>
      </c>
    </row>
    <row r="630" spans="1:1" x14ac:dyDescent="0.25">
      <c r="A630" t="str">
        <f ca="1">adb_new!B630&amp;" "&amp;adb_new!C630&amp;" "&amp;adb_new!D630&amp;" "&amp;adb_new!E630&amp;" "&amp;adb_new!F630</f>
        <v xml:space="preserve"> con1c oTZ1:tin c -1</v>
      </c>
    </row>
    <row r="631" spans="1:1" x14ac:dyDescent="0.25">
      <c r="A631" t="str">
        <f>adb_new!B631&amp;" "&amp;adb_new!C631&amp;" "&amp;adb_new!D631&amp;" "&amp;adb_new!E631&amp;" "&amp;adb_new!F631</f>
        <v xml:space="preserve">#    </v>
      </c>
    </row>
    <row r="632" spans="1:1" x14ac:dyDescent="0.25">
      <c r="A632" t="str">
        <f>adb_new!B632&amp;" "&amp;adb_new!C632&amp;" "&amp;adb_new!D632&amp;" "&amp;adb_new!E632&amp;" "&amp;adb_new!F632</f>
        <v xml:space="preserve">*    </v>
      </c>
    </row>
    <row r="633" spans="1:1" x14ac:dyDescent="0.25">
      <c r="A633" t="str">
        <f ca="1">adb_new!B633&amp;" "&amp;adb_new!C633&amp;" "&amp;adb_new!D633&amp;" "&amp;adb_new!E633&amp;" "&amp;adb_new!F633</f>
        <v xml:space="preserve">ELNUothZIrSAr w   </v>
      </c>
    </row>
    <row r="634" spans="1:1" x14ac:dyDescent="0.25">
      <c r="A634" t="str">
        <f ca="1">adb_new!B634&amp;" "&amp;adb_new!C634&amp;" "&amp;adb_new!D634&amp;" "&amp;adb_new!E634&amp;" "&amp;adb_new!F634</f>
        <v xml:space="preserve"> minp e-L-ZIr 1 </v>
      </c>
    </row>
    <row r="635" spans="1:1" x14ac:dyDescent="0.25">
      <c r="A635" t="str">
        <f ca="1">adb_new!B635&amp;" "&amp;adb_new!C635&amp;" "&amp;adb_new!D635&amp;" "&amp;adb_new!E635&amp;" "&amp;adb_new!F635</f>
        <v xml:space="preserve"> moutp e-H-SAr c 0.94</v>
      </c>
    </row>
    <row r="636" spans="1:1" x14ac:dyDescent="0.25">
      <c r="A636" t="str">
        <f ca="1">adb_new!B636&amp;" "&amp;adb_new!C636&amp;" "&amp;adb_new!D636&amp;" "&amp;adb_new!E636&amp;" "&amp;adb_new!F636</f>
        <v xml:space="preserve"> fyear 2017  </v>
      </c>
    </row>
    <row r="637" spans="1:1" x14ac:dyDescent="0.25">
      <c r="A637" t="str">
        <f ca="1">adb_new!B637&amp;" "&amp;adb_new!C637&amp;" "&amp;adb_new!D637&amp;" "&amp;adb_new!E637&amp;" "&amp;adb_new!F637</f>
        <v xml:space="preserve"> pll c 50 </v>
      </c>
    </row>
    <row r="638" spans="1:1" x14ac:dyDescent="0.25">
      <c r="A638" t="str">
        <f ca="1">adb_new!B638&amp;" "&amp;adb_new!C638&amp;" "&amp;adb_new!D638&amp;" "&amp;adb_new!E638&amp;" "&amp;adb_new!F638</f>
        <v xml:space="preserve"> inv c 0 </v>
      </c>
    </row>
    <row r="639" spans="1:1" x14ac:dyDescent="0.25">
      <c r="A639" t="str">
        <f ca="1">adb_new!B639&amp;" "&amp;adb_new!C639&amp;" "&amp;adb_new!D639&amp;" "&amp;adb_new!E639&amp;" "&amp;adb_new!F639</f>
        <v xml:space="preserve"> optm c 0.9918 </v>
      </c>
    </row>
    <row r="640" spans="1:1" x14ac:dyDescent="0.25">
      <c r="A640" t="str">
        <f ca="1">adb_new!B640&amp;" "&amp;adb_new!C640&amp;" "&amp;adb_new!D640&amp;" "&amp;adb_new!E640&amp;" "&amp;adb_new!F640</f>
        <v xml:space="preserve"> bdc up c 650</v>
      </c>
    </row>
    <row r="641" spans="1:1" x14ac:dyDescent="0.25">
      <c r="A641" t="str">
        <f ca="1">adb_new!B641&amp;" "&amp;adb_new!C641&amp;" "&amp;adb_new!D641&amp;" "&amp;adb_new!E641&amp;" "&amp;adb_new!F641</f>
        <v xml:space="preserve"> bdi up c 650</v>
      </c>
    </row>
    <row r="642" spans="1:1" x14ac:dyDescent="0.25">
      <c r="A642" t="str">
        <f ca="1">adb_new!B642&amp;" "&amp;adb_new!C642&amp;" "&amp;adb_new!D642&amp;" "&amp;adb_new!E642&amp;" "&amp;adb_new!F642</f>
        <v xml:space="preserve"> con1c oSZ1:tin c -1</v>
      </c>
    </row>
    <row r="643" spans="1:1" x14ac:dyDescent="0.25">
      <c r="A643" t="str">
        <f>adb_new!B643&amp;" "&amp;adb_new!C643&amp;" "&amp;adb_new!D643&amp;" "&amp;adb_new!E643&amp;" "&amp;adb_new!F643</f>
        <v xml:space="preserve">#    </v>
      </c>
    </row>
    <row r="644" spans="1:1" x14ac:dyDescent="0.25">
      <c r="A644" t="str">
        <f>adb_new!B644&amp;" "&amp;adb_new!C644&amp;" "&amp;adb_new!D644&amp;" "&amp;adb_new!E644&amp;" "&amp;adb_new!F644</f>
        <v xml:space="preserve">    </v>
      </c>
    </row>
    <row r="645" spans="1:1" x14ac:dyDescent="0.25">
      <c r="A645" t="str">
        <f>adb_new!B645&amp;" "&amp;adb_new!C645&amp;" "&amp;adb_new!D645&amp;" "&amp;adb_new!E645&amp;" "&amp;adb_new!F645</f>
        <v xml:space="preserve">    </v>
      </c>
    </row>
    <row r="646" spans="1:1" x14ac:dyDescent="0.25">
      <c r="A646" t="str">
        <f>adb_new!B646&amp;" "&amp;adb_new!C646&amp;" "&amp;adb_new!D646&amp;" "&amp;adb_new!E646&amp;" "&amp;adb_new!F646</f>
        <v xml:space="preserve">    </v>
      </c>
    </row>
    <row r="647" spans="1:1" x14ac:dyDescent="0.25">
      <c r="A647" t="str">
        <f>adb_new!B647&amp;" "&amp;adb_new!C647&amp;" "&amp;adb_new!D647&amp;" "&amp;adb_new!E647&amp;" "&amp;adb_new!F647</f>
        <v xml:space="preserve">    </v>
      </c>
    </row>
    <row r="648" spans="1:1" x14ac:dyDescent="0.25">
      <c r="A648" t="str">
        <f>adb_new!B648&amp;" "&amp;adb_new!C648&amp;" "&amp;adb_new!D648&amp;" "&amp;adb_new!E648&amp;" "&amp;adb_new!F648</f>
        <v xml:space="preserve">    </v>
      </c>
    </row>
    <row r="649" spans="1:1" x14ac:dyDescent="0.25">
      <c r="A649" t="str">
        <f>adb_new!B649&amp;" "&amp;adb_new!C649&amp;" "&amp;adb_new!D649&amp;" "&amp;adb_new!E649&amp;" "&amp;adb_new!F649</f>
        <v xml:space="preserve">    </v>
      </c>
    </row>
    <row r="650" spans="1:1" x14ac:dyDescent="0.25">
      <c r="A650" t="str">
        <f>adb_new!B650&amp;" "&amp;adb_new!C650&amp;" "&amp;adb_new!D650&amp;" "&amp;adb_new!E650&amp;" "&amp;adb_new!F650</f>
        <v xml:space="preserve">    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O46"/>
  <sheetViews>
    <sheetView topLeftCell="B1" workbookViewId="0">
      <pane xSplit="2" ySplit="2" topLeftCell="D3" activePane="bottomRight" state="frozen"/>
      <selection activeCell="B1" sqref="B1"/>
      <selection pane="topRight" activeCell="D1" sqref="D1"/>
      <selection pane="bottomLeft" activeCell="B3" sqref="B3"/>
      <selection pane="bottomRight" activeCell="B18" sqref="B18"/>
    </sheetView>
  </sheetViews>
  <sheetFormatPr defaultRowHeight="15" x14ac:dyDescent="0.25"/>
  <sheetData>
    <row r="1" spans="2:15" x14ac:dyDescent="0.25">
      <c r="B1" t="s">
        <v>5</v>
      </c>
      <c r="D1" t="s">
        <v>4</v>
      </c>
    </row>
    <row r="2" spans="2:15" x14ac:dyDescent="0.25">
      <c r="D2" t="s">
        <v>140</v>
      </c>
      <c r="E2" t="s">
        <v>0</v>
      </c>
      <c r="F2" t="s">
        <v>141</v>
      </c>
      <c r="G2" t="s">
        <v>2</v>
      </c>
      <c r="H2" t="s">
        <v>147</v>
      </c>
      <c r="I2" t="s">
        <v>148</v>
      </c>
      <c r="J2" t="s">
        <v>153</v>
      </c>
      <c r="K2" t="s">
        <v>156</v>
      </c>
      <c r="L2" t="s">
        <v>173</v>
      </c>
      <c r="M2" t="s">
        <v>181</v>
      </c>
      <c r="N2" t="s">
        <v>182</v>
      </c>
      <c r="O2" t="s">
        <v>195</v>
      </c>
    </row>
    <row r="3" spans="2:15" x14ac:dyDescent="0.25">
      <c r="B3" t="s">
        <v>3</v>
      </c>
      <c r="C3" t="s">
        <v>140</v>
      </c>
    </row>
    <row r="4" spans="2:15" x14ac:dyDescent="0.25">
      <c r="C4" t="s">
        <v>0</v>
      </c>
      <c r="J4">
        <v>850</v>
      </c>
      <c r="O4">
        <v>650</v>
      </c>
    </row>
    <row r="5" spans="2:15" x14ac:dyDescent="0.25">
      <c r="C5" t="s">
        <v>141</v>
      </c>
    </row>
    <row r="6" spans="2:15" x14ac:dyDescent="0.25">
      <c r="C6" t="s">
        <v>2</v>
      </c>
    </row>
    <row r="7" spans="2:15" x14ac:dyDescent="0.25">
      <c r="C7" t="s">
        <v>147</v>
      </c>
    </row>
    <row r="8" spans="2:15" x14ac:dyDescent="0.25">
      <c r="C8" t="s">
        <v>148</v>
      </c>
    </row>
    <row r="9" spans="2:15" x14ac:dyDescent="0.25">
      <c r="C9" t="s">
        <v>153</v>
      </c>
    </row>
    <row r="10" spans="2:15" x14ac:dyDescent="0.25">
      <c r="C10" t="s">
        <v>156</v>
      </c>
    </row>
    <row r="11" spans="2:15" x14ac:dyDescent="0.25">
      <c r="C11" t="s">
        <v>173</v>
      </c>
    </row>
    <row r="12" spans="2:15" x14ac:dyDescent="0.25">
      <c r="C12" t="s">
        <v>181</v>
      </c>
    </row>
    <row r="13" spans="2:15" x14ac:dyDescent="0.25">
      <c r="C13" t="s">
        <v>182</v>
      </c>
    </row>
    <row r="14" spans="2:15" x14ac:dyDescent="0.25">
      <c r="C14" t="s">
        <v>195</v>
      </c>
    </row>
    <row r="17" spans="2:15" x14ac:dyDescent="0.25">
      <c r="B17" t="s">
        <v>7</v>
      </c>
      <c r="D17" t="s">
        <v>4</v>
      </c>
    </row>
    <row r="18" spans="2:15" x14ac:dyDescent="0.25">
      <c r="D18" t="s">
        <v>140</v>
      </c>
      <c r="E18" t="s">
        <v>0</v>
      </c>
      <c r="F18" t="s">
        <v>141</v>
      </c>
      <c r="G18" t="s">
        <v>2</v>
      </c>
      <c r="H18" t="s">
        <v>147</v>
      </c>
      <c r="I18" t="s">
        <v>148</v>
      </c>
      <c r="J18" t="s">
        <v>153</v>
      </c>
      <c r="K18" t="s">
        <v>156</v>
      </c>
      <c r="L18" t="s">
        <v>173</v>
      </c>
      <c r="M18" t="s">
        <v>181</v>
      </c>
      <c r="N18" t="s">
        <v>182</v>
      </c>
      <c r="O18" t="s">
        <v>195</v>
      </c>
    </row>
    <row r="19" spans="2:15" x14ac:dyDescent="0.25">
      <c r="B19" t="s">
        <v>3</v>
      </c>
      <c r="C19" t="s">
        <v>140</v>
      </c>
    </row>
    <row r="20" spans="2:15" x14ac:dyDescent="0.25">
      <c r="C20" t="s">
        <v>0</v>
      </c>
      <c r="J20">
        <v>850</v>
      </c>
      <c r="O20">
        <v>650</v>
      </c>
    </row>
    <row r="21" spans="2:15" x14ac:dyDescent="0.25">
      <c r="C21" t="s">
        <v>141</v>
      </c>
    </row>
    <row r="22" spans="2:15" x14ac:dyDescent="0.25">
      <c r="C22" t="s">
        <v>2</v>
      </c>
    </row>
    <row r="23" spans="2:15" x14ac:dyDescent="0.25">
      <c r="C23" t="s">
        <v>147</v>
      </c>
    </row>
    <row r="24" spans="2:15" x14ac:dyDescent="0.25">
      <c r="C24" t="s">
        <v>148</v>
      </c>
    </row>
    <row r="25" spans="2:15" x14ac:dyDescent="0.25">
      <c r="C25" t="s">
        <v>153</v>
      </c>
    </row>
    <row r="26" spans="2:15" x14ac:dyDescent="0.25">
      <c r="C26" t="s">
        <v>156</v>
      </c>
    </row>
    <row r="27" spans="2:15" x14ac:dyDescent="0.25">
      <c r="C27" t="s">
        <v>173</v>
      </c>
    </row>
    <row r="28" spans="2:15" x14ac:dyDescent="0.25">
      <c r="C28" t="s">
        <v>181</v>
      </c>
    </row>
    <row r="29" spans="2:15" x14ac:dyDescent="0.25">
      <c r="C29" t="s">
        <v>182</v>
      </c>
    </row>
    <row r="30" spans="2:15" x14ac:dyDescent="0.25">
      <c r="C30" t="s">
        <v>195</v>
      </c>
    </row>
    <row r="33" spans="2:15" x14ac:dyDescent="0.25">
      <c r="B33" t="s">
        <v>6</v>
      </c>
      <c r="D33" t="s">
        <v>4</v>
      </c>
    </row>
    <row r="34" spans="2:15" x14ac:dyDescent="0.25">
      <c r="D34" t="s">
        <v>140</v>
      </c>
      <c r="E34" t="s">
        <v>0</v>
      </c>
      <c r="F34" t="s">
        <v>141</v>
      </c>
      <c r="G34" t="s">
        <v>2</v>
      </c>
      <c r="H34" t="s">
        <v>147</v>
      </c>
      <c r="I34" t="s">
        <v>148</v>
      </c>
      <c r="J34" t="s">
        <v>153</v>
      </c>
      <c r="K34" t="s">
        <v>156</v>
      </c>
      <c r="L34" t="s">
        <v>173</v>
      </c>
      <c r="M34" t="s">
        <v>181</v>
      </c>
      <c r="N34" t="s">
        <v>182</v>
      </c>
      <c r="O34" t="s">
        <v>195</v>
      </c>
    </row>
    <row r="35" spans="2:15" x14ac:dyDescent="0.25">
      <c r="B35" t="s">
        <v>3</v>
      </c>
      <c r="C35" t="s">
        <v>140</v>
      </c>
    </row>
    <row r="36" spans="2:15" x14ac:dyDescent="0.25">
      <c r="C36" t="s">
        <v>0</v>
      </c>
      <c r="J36">
        <v>850</v>
      </c>
      <c r="O36">
        <v>650</v>
      </c>
    </row>
    <row r="37" spans="2:15" x14ac:dyDescent="0.25">
      <c r="C37" t="s">
        <v>141</v>
      </c>
    </row>
    <row r="38" spans="2:15" x14ac:dyDescent="0.25">
      <c r="C38" t="s">
        <v>2</v>
      </c>
    </row>
    <row r="39" spans="2:15" x14ac:dyDescent="0.25">
      <c r="C39" t="s">
        <v>147</v>
      </c>
    </row>
    <row r="40" spans="2:15" x14ac:dyDescent="0.25">
      <c r="C40" t="s">
        <v>148</v>
      </c>
    </row>
    <row r="41" spans="2:15" x14ac:dyDescent="0.25">
      <c r="C41" t="s">
        <v>153</v>
      </c>
    </row>
    <row r="42" spans="2:15" x14ac:dyDescent="0.25">
      <c r="C42" t="s">
        <v>156</v>
      </c>
    </row>
    <row r="43" spans="2:15" x14ac:dyDescent="0.25">
      <c r="C43" t="s">
        <v>173</v>
      </c>
    </row>
    <row r="44" spans="2:15" x14ac:dyDescent="0.25">
      <c r="C44" t="s">
        <v>181</v>
      </c>
    </row>
    <row r="45" spans="2:15" x14ac:dyDescent="0.25">
      <c r="C45" t="s">
        <v>182</v>
      </c>
    </row>
    <row r="46" spans="2:15" x14ac:dyDescent="0.25">
      <c r="C46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Exist_Raw</vt:lpstr>
      <vt:lpstr>MSG_Exist</vt:lpstr>
      <vt:lpstr>adb_exist</vt:lpstr>
      <vt:lpstr>adb_exist2</vt:lpstr>
      <vt:lpstr>New_Raw</vt:lpstr>
      <vt:lpstr>MSG_New</vt:lpstr>
      <vt:lpstr>adb_new</vt:lpstr>
      <vt:lpstr>adb_new2</vt:lpstr>
      <vt:lpstr>DistTables</vt:lpstr>
      <vt:lpstr>energyforms</vt:lpstr>
      <vt:lpstr>OutputTables</vt:lpstr>
      <vt:lpstr>LOG</vt:lpstr>
    </vt:vector>
  </TitlesOfParts>
  <Company>University of Cape Town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 Merven</cp:lastModifiedBy>
  <dcterms:created xsi:type="dcterms:W3CDTF">2009-11-10T08:18:12Z</dcterms:created>
  <dcterms:modified xsi:type="dcterms:W3CDTF">2012-11-19T14:53:05Z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veCode">
    <vt:r8>756137669086456</vt:r8>
  </property>
</Properties>
</file>